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Accounts" sheetId="1" r:id="rId1"/>
    <sheet name="Ratios &amp; covenants" sheetId="2" r:id="rId2"/>
    <sheet name="Facilities &amp; security" sheetId="3" r:id="rId3"/>
    <sheet name="Conduct &amp; debtors" sheetId="4" r:id="rId4"/>
    <sheet name="Tables" sheetId="5" r:id="rId5"/>
    <sheet name="Budget" sheetId="6" r:id="rId6"/>
    <sheet name="The business" sheetId="7" r:id="rId7"/>
  </sheets>
  <calcPr calcId="191029" fullCalcOnLoad="1"/>
</workbook>
</file>

<file path=xl/sharedStrings.xml><?xml version="1.0" encoding="utf-8"?>
<sst xmlns="http://schemas.openxmlformats.org/spreadsheetml/2006/main" count="265" uniqueCount="211">
  <si>
    <t>Pacific Premium Foods Ltd</t>
  </si>
  <si>
    <t>Issue 01 · Pacific Premium Foods — Working Capital Drill</t>
  </si>
  <si>
    <t>US$ thousands (US$000), FY23–FY25. FY25 is the year just closed. FY24 is the year the two supermarket accounts that pay at 90 days came in.</t>
  </si>
  <si>
    <t>As the file stood when the request arrived: FY25 management accounts, and management's budget for FY26.</t>
  </si>
  <si>
    <t>Operating cash flow is after interest and tax paid; debtor days are on revenue, stock and creditor days on cost of sales.</t>
  </si>
  <si>
    <t>Blue figures are typed in; black ones are formulas. Costs and outflows are positive and subtracted; loan flows are signed, a repayment negative. The first year's balances are values: the opening balance sheet is not in the file.</t>
  </si>
  <si>
    <t>https://www.bankingjudgmentlab.com/drills/pacific-premium-working-capital</t>
  </si>
  <si>
    <t>Composite case — fictional. Built for teaching; it describes no real company.</t>
  </si>
  <si>
    <t>PROFIT AND LOSS · US$000</t>
  </si>
  <si>
    <t>FY23</t>
  </si>
  <si>
    <t>FY24</t>
  </si>
  <si>
    <t>FY25</t>
  </si>
  <si>
    <t>Revenue</t>
  </si>
  <si>
    <t>Cost of sales</t>
  </si>
  <si>
    <t>Gross profit</t>
  </si>
  <si>
    <t>Overheads and trade spend</t>
  </si>
  <si>
    <t>EBITDA</t>
  </si>
  <si>
    <t>Depreciation</t>
  </si>
  <si>
    <t>EBIT</t>
  </si>
  <si>
    <t>Interest</t>
  </si>
  <si>
    <t>Profit before tax</t>
  </si>
  <si>
    <t>Tax</t>
  </si>
  <si>
    <t>Net profit after tax</t>
  </si>
  <si>
    <t>BALANCE SHEET AT YEAR-END · US$000</t>
  </si>
  <si>
    <t>Cash</t>
  </si>
  <si>
    <t>Receivables</t>
  </si>
  <si>
    <t>Inventory</t>
  </si>
  <si>
    <t>Current assets</t>
  </si>
  <si>
    <t>Plant and equipment</t>
  </si>
  <si>
    <t>Total assets</t>
  </si>
  <si>
    <t>Trade payables</t>
  </si>
  <si>
    <t>Revolver (drawn)</t>
  </si>
  <si>
    <t>Term loan</t>
  </si>
  <si>
    <t>Total liabilities</t>
  </si>
  <si>
    <t>Shareholders' equity</t>
  </si>
  <si>
    <t>Total liabilities and equity</t>
  </si>
  <si>
    <t>CASH FLOW · US$000</t>
  </si>
  <si>
    <t>Increase in working capital</t>
  </si>
  <si>
    <t>Interest paid</t>
  </si>
  <si>
    <t>Tax paid</t>
  </si>
  <si>
    <t>Operating cash flow</t>
  </si>
  <si>
    <t>Capital expenditure</t>
  </si>
  <si>
    <t>Dividends</t>
  </si>
  <si>
    <t>Term loan drawn / (repaid)</t>
  </si>
  <si>
    <t>Revolver drawn / (repaid)</t>
  </si>
  <si>
    <t>Net change in cash</t>
  </si>
  <si>
    <t>Pacific Premium Foods Ltd · Issue 01 — ratios and covenants</t>
  </si>
  <si>
    <t>Computed from the Accounts sheet: debtor days on revenue, stock and creditor days on cost of sales, a 365-day year.</t>
  </si>
  <si>
    <t>RATIOS FROM THE STATEMENTS</t>
  </si>
  <si>
    <t>Revenue growth</t>
  </si>
  <si>
    <t>—</t>
  </si>
  <si>
    <t>EBITDA margin</t>
  </si>
  <si>
    <t>Operating cash flow ÷ EBITDA</t>
  </si>
  <si>
    <t>Debtor days (on revenue)</t>
  </si>
  <si>
    <t>Stock days (on cost of sales)</t>
  </si>
  <si>
    <t>Creditor days (on cost of sales)</t>
  </si>
  <si>
    <t>Cash conversion cycle, days</t>
  </si>
  <si>
    <t>Total debt ÷ EBITDA</t>
  </si>
  <si>
    <t>COVENANTS, TESTED ON THE ANNUAL ACCOUNTS</t>
  </si>
  <si>
    <t>Total debt to EBITDA — no more than 2.5×</t>
  </si>
  <si>
    <t>Interest cover (EBIT to interest) — at least 3.0×</t>
  </si>
  <si>
    <t>Annual accounts within 150 days of the year-end, with a certificate of the two covenants. Every year since 2020 inside the deadline, and every annual review completed on time.</t>
  </si>
  <si>
    <t>Nothing monthly or quarterly is required: no management accounts, aged debtors or stock reports reach the bank during the year. The FY25 figures in this file, and FY25's covenant results, are from the management accounts the request came with.</t>
  </si>
  <si>
    <t>Every covenant met, every payment on its date and no excess on the account since 2020.</t>
  </si>
  <si>
    <t>Pacific Premium Foods Ltd · Issue 01 — facilities and security</t>
  </si>
  <si>
    <t>THE FACILITIES</t>
  </si>
  <si>
    <t>Facility</t>
  </si>
  <si>
    <t>Now</t>
  </si>
  <si>
    <t>Requested</t>
  </si>
  <si>
    <t>Note</t>
  </si>
  <si>
    <t>Working capital revolver</t>
  </si>
  <si>
    <t>US$3.5m limit · fully drawn</t>
  </si>
  <si>
    <t>US$5.0m limit</t>
  </si>
  <si>
    <t>Annual review, rolling; covenants clean; the founder's personal guarantee behind it. Answer wanted by Friday.</t>
  </si>
  <si>
    <t>FACILITIES AND PRICING</t>
  </si>
  <si>
    <t>Amount</t>
  </si>
  <si>
    <t>Pricing</t>
  </si>
  <si>
    <t>Terms</t>
  </si>
  <si>
    <t>Limit US$3.5m; fully drawn at the FY25 year-end</t>
  </si>
  <si>
    <t>Floating; 7.75% all-in on drawings through FY25; line fee 0.25% on the limit</t>
  </si>
  <si>
    <t>Annual review, rolling. Opened at US$2.0m in 2020; raised to US$3.5m at the FY24 review</t>
  </si>
  <si>
    <t>Operating account</t>
  </si>
  <si>
    <t>No overdraft limit; US$0.84m in credit at the FY25 year-end</t>
  </si>
  <si>
    <t>SECURITY</t>
  </si>
  <si>
    <t>General security agreement</t>
  </si>
  <si>
    <t>Over all present and after-acquired property of Pacific Premium Foods Ltd, first-ranking, registered when the relationship began in 2020.</t>
  </si>
  <si>
    <t>Personal guarantee</t>
  </si>
  <si>
    <t>From the founder, limited to US$3.5m plus interest and costs. First given in 2020; signed again at the new amount when the limit rose.</t>
  </si>
  <si>
    <t>Insurance</t>
  </si>
  <si>
    <t>Stock and plant insured at replacement cost, with the bank's interest noted; the certificate is checked at each annual review.</t>
  </si>
  <si>
    <t>The landlord's consent</t>
  </si>
  <si>
    <t>In writing: the bank may enter the factory to take and remove the plant and stock it holds security over.</t>
  </si>
  <si>
    <t>Pacific Premium Foods Ltd · Issue 01 — conduct, debtors and customers</t>
  </si>
  <si>
    <t>THE REVOLVER, MONTH-END BY MONTH-END</t>
  </si>
  <si>
    <t>US$000</t>
  </si>
  <si>
    <t>Limit</t>
  </si>
  <si>
    <t>M1</t>
  </si>
  <si>
    <t>M2</t>
  </si>
  <si>
    <t>M3</t>
  </si>
  <si>
    <t>M4</t>
  </si>
  <si>
    <t>M5</t>
  </si>
  <si>
    <t>M6</t>
  </si>
  <si>
    <t>M7</t>
  </si>
  <si>
    <t>M8</t>
  </si>
  <si>
    <t>M9</t>
  </si>
  <si>
    <t>M10</t>
  </si>
  <si>
    <t>M11</t>
  </si>
  <si>
    <t>M12</t>
  </si>
  <si>
    <t>At the limit at nine of the twelve month-ends, and never more than US$0.12m below it. No excess over the limit and no dishonoured payment; the operating account stayed in credit through the year.</t>
  </si>
  <si>
    <t>DEBTORS AT THE FY25 YEAR-END, BY ACCOUNT</t>
  </si>
  <si>
    <t>Share</t>
  </si>
  <si>
    <t>The national supermarket group</t>
  </si>
  <si>
    <t>The two supermarket accounts taken on in FY24</t>
  </si>
  <si>
    <t>Food service</t>
  </si>
  <si>
    <t>Specialty and independent grocers</t>
  </si>
  <si>
    <t>Total, as in the balance sheet</t>
  </si>
  <si>
    <t>CUSTOMERS</t>
  </si>
  <si>
    <t>Customer</t>
  </si>
  <si>
    <t>BUDGET</t>
  </si>
  <si>
    <t>A national supermarket group</t>
  </si>
  <si>
    <t>A customer since the business's early years. The 20th of the month following invoice until the second half of FY25; 60 days since</t>
  </si>
  <si>
    <t>Two supermarket accounts taken on in FY24</t>
  </si>
  <si>
    <t>90 days from invoice — each account's policy for its suppliers</t>
  </si>
  <si>
    <t>Food service — about 40 accounts</t>
  </si>
  <si>
    <t>Distributors, contract caterers and institutions; 30 days</t>
  </si>
  <si>
    <t>Specialty and independent grocers — about 120 accounts</t>
  </si>
  <si>
    <t>The 20th of the month following invoice</t>
  </si>
  <si>
    <t>Two new contracts, in negotiation</t>
  </si>
  <si>
    <t>Terms not yet agreed</t>
  </si>
  <si>
    <t>Pacific Premium Foods Ltd · Issue 01 — the rest of the file's tables</t>
  </si>
  <si>
    <t>OVERHEADS AND TRADE SPEND</t>
  </si>
  <si>
    <t>Trade spend</t>
  </si>
  <si>
    <t>US$1.40m</t>
  </si>
  <si>
    <t>US$3.15m</t>
  </si>
  <si>
    <t>US$4.62m</t>
  </si>
  <si>
    <t>Promotions, listing fees and rebates with the supermarket accounts</t>
  </si>
  <si>
    <t>Chilled and frozen freight</t>
  </si>
  <si>
    <t>US$2.38m</t>
  </si>
  <si>
    <t>US$3.08m</t>
  </si>
  <si>
    <t>US$3.78m</t>
  </si>
  <si>
    <t>Contracted to a refrigerated carrier</t>
  </si>
  <si>
    <t>Staff, premises and other</t>
  </si>
  <si>
    <t>US$5.77m</t>
  </si>
  <si>
    <t>US$6.77m</t>
  </si>
  <si>
    <t>US$8.15m</t>
  </si>
  <si>
    <t>Outside production; the factory rent is here</t>
  </si>
  <si>
    <t>As in the accounts</t>
  </si>
  <si>
    <t>US$9.55m</t>
  </si>
  <si>
    <t>US$13.00m</t>
  </si>
  <si>
    <t>US$16.55m</t>
  </si>
  <si>
    <t>Ingredients, packaging and production wages sit in cost of sales, above these lines.</t>
  </si>
  <si>
    <t>THE LINE, YEAR BY YEAR</t>
  </si>
  <si>
    <t>Drawn at year-end</t>
  </si>
  <si>
    <t>US$28.0m</t>
  </si>
  <si>
    <t>US$2.00m</t>
  </si>
  <si>
    <t>US$1.50m</t>
  </si>
  <si>
    <t>US$35.0m</t>
  </si>
  <si>
    <t>US$3.50m</t>
  </si>
  <si>
    <t>US$42.0m</t>
  </si>
  <si>
    <t>The line opened at US$2.0m in 2020, on revenue of US$24m, and was raised to US$3.5m at the FY24 review, as the two supermarket accounts came on.</t>
  </si>
  <si>
    <t>Pacific Premium Foods Ltd · Issue 01 — budget</t>
  </si>
  <si>
    <t>MANAGEMENT'S BUDGET FOR THE YEAR AHEAD</t>
  </si>
  <si>
    <t>Line</t>
  </si>
  <si>
    <t>FY25 ACTUAL</t>
  </si>
  <si>
    <t>US$48.0m — of which US$4.5m from two new contracts in negotiation</t>
  </si>
  <si>
    <t>9.0%</t>
  </si>
  <si>
    <t>9.5%</t>
  </si>
  <si>
    <t>US$4.56m</t>
  </si>
  <si>
    <t>Working capital added</t>
  </si>
  <si>
    <t>US$3.44m</t>
  </si>
  <si>
    <t>US$1.78m — the FY25 cycle on the extra sales</t>
  </si>
  <si>
    <t>−US$0.60m</t>
  </si>
  <si>
    <t>US$1.57m</t>
  </si>
  <si>
    <t>Capital spending</t>
  </si>
  <si>
    <t>US$0.30m</t>
  </si>
  <si>
    <t>US$1.00m</t>
  </si>
  <si>
    <t>Nil</t>
  </si>
  <si>
    <t>Revolver at year-end</t>
  </si>
  <si>
    <t>US$2.93m, peaking near US$4.9m in the first half</t>
  </si>
  <si>
    <t>LAST YEAR'S BUDGET, AGAINST WHAT ARRIVED</t>
  </si>
  <si>
    <t>Budget</t>
  </si>
  <si>
    <t>Actual</t>
  </si>
  <si>
    <t>US$40.0m</t>
  </si>
  <si>
    <t>US$4.00m</t>
  </si>
  <si>
    <t>Debtor days</t>
  </si>
  <si>
    <t>65</t>
  </si>
  <si>
    <t>82</t>
  </si>
  <si>
    <t>Stock at the year-end</t>
  </si>
  <si>
    <t>US$3.20m</t>
  </si>
  <si>
    <t>US$3.80m</t>
  </si>
  <si>
    <t>Pacific Premium Foods Ltd · Issue 01 — ownership, people and what is not in the file</t>
  </si>
  <si>
    <t>OWNERSHIP, PEOPLE, PREMISES</t>
  </si>
  <si>
    <t>Holder</t>
  </si>
  <si>
    <t>The founder</t>
  </si>
  <si>
    <t>Founded the business fifteen years ago; the managing director</t>
  </si>
  <si>
    <t>A family trust</t>
  </si>
  <si>
    <t>The founder and an independent trustee are its trustees; its beneficiaries are the founder's family, the second generation among them</t>
  </si>
  <si>
    <t>Managing director</t>
  </si>
  <si>
    <t>The founder. Runs production and purchasing, and has held the relationship with the bank since it began in 2020.</t>
  </si>
  <si>
    <t>Commercial director</t>
  </si>
  <si>
    <t>Second generation; moved onto the commercial side three years ago. Runs the supermarket and food-service accounts and the pricing.</t>
  </si>
  <si>
    <t>Accounts officer</t>
  </si>
  <si>
    <t>Runs payables, receipts, payroll and the follow-up of overdue invoices. The company's external accountant prepares the annual accounts and advises the founder.</t>
  </si>
  <si>
    <t>Leased, not owned: a food-grade factory with chillers, blast freezers and a packing hall, let by an unrelated property investor on a lease with six years to run and one right of renewal. The rent sits in overheads. Chilled and frozen deliveries to the supermarkets' distribution centres and to food-service customers are contracted to a refrigerated carrier.</t>
  </si>
  <si>
    <t>WHAT IS STILL NOT IN THE FILE</t>
  </si>
  <si>
    <t>An aged debtors report. The ledger here is by account at the year-end; the latest ageing the company has run is more than a quarter old.</t>
  </si>
  <si>
    <t>Stock by product line, and how fast each line is selling.</t>
  </si>
  <si>
    <t>The trading terms agreed with the two supermarket accounts taken on in FY24 — payment days, promotional commitments, and what either side may deduct.</t>
  </si>
  <si>
    <t>A monthly cash forecast through the procurement the increase is meant to fund.</t>
  </si>
  <si>
    <t>The founder's statement of personal assets and liabilities, behind the guarantee.</t>
  </si>
  <si>
    <t>A visit to the factory: the stock in the chillers and freezers, and the lines running.</t>
  </si>
</sst>
</file>

<file path=xl/styles.xml><?xml version="1.0" encoding="utf-8"?>
<styleSheet xmlns="http://schemas.openxmlformats.org/spreadsheetml/2006/main">
  <numFmts count="3">
    <numFmt numFmtId="164" formatCode="#,##0;(#,##0)"/>
    <numFmt numFmtId="165" formatCode="0.0%"/>
    <numFmt numFmtId="166" formatCode="0.0&quot;×&quot;"/>
  </numFmts>
  <fonts count="6">
    <font>
      <sz val="11"/>
      <name val="Calibri"/>
      <family val="2"/>
    </font>
    <font>
      <b/>
      <sz val="14"/>
      <name val="Calibri"/>
      <family val="2"/>
    </font>
    <font>
      <b/>
      <sz val="11"/>
      <name val="Calibri"/>
      <family val="2"/>
    </font>
    <font>
      <i/>
      <sz val="11"/>
      <color rgb="FF5B6472"/>
      <name val="Calibri"/>
      <family val="2"/>
    </font>
    <font>
      <sz val="11"/>
      <color rgb="FF1D4ED8"/>
      <name val="Calibri"/>
      <family val="2"/>
    </font>
    <font>
      <sz val="11"/>
      <color rgb="FF5B6472"/>
      <name val="Calibri"/>
      <family val="2"/>
    </font>
  </fonts>
  <fills count="2">
    <fill>
      <patternFill patternType="none"/>
    </fill>
    <fill>
      <patternFill patternType="gray125"/>
    </fill>
  </fills>
  <borders count="2">
    <border>
      <left/>
      <right/>
      <top/>
      <bottom/>
      <diagonal/>
    </border>
    <border>
      <left/>
      <right/>
      <top style="thin">
        <color rgb="FF8C939E"/>
      </top>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2" fillId="0" borderId="0" xfId="0" applyFont="1" applyAlignment="1">
      <alignment horizontal="right"/>
    </xf>
    <xf numFmtId="164" fontId="4" fillId="0" borderId="0" xfId="0" applyNumberFormat="1" applyFont="1"/>
    <xf numFmtId="0" fontId="2" fillId="0" borderId="1" xfId="0" applyFont="1" applyBorder="1"/>
    <xf numFmtId="164" fontId="2" fillId="0" borderId="1" xfId="0" applyNumberFormat="1" applyFont="1" applyBorder="1"/>
    <xf numFmtId="164" fontId="0" fillId="0" borderId="0" xfId="0" applyNumberFormat="1"/>
    <xf numFmtId="0" fontId="5" fillId="0" borderId="0" xfId="0" applyFont="1" applyAlignment="1">
      <alignment vertical="top" wrapText="1"/>
    </xf>
    <xf numFmtId="0" fontId="0" fillId="0" borderId="0" xfId="0" applyAlignment="1">
      <alignment horizontal="right"/>
    </xf>
    <xf numFmtId="165" fontId="0" fillId="0" borderId="0" xfId="0" applyNumberFormat="1"/>
    <xf numFmtId="1" fontId="0" fillId="0" borderId="0" xfId="0" applyNumberFormat="1"/>
    <xf numFmtId="166" fontId="0" fillId="0" borderId="0" xfId="0" applyNumberFormat="1"/>
    <xf numFmtId="9" fontId="0" fillId="0" borderId="0" xfId="0" applyNumberFormat="1"/>
    <xf numFmtId="0" fontId="0" fillId="0" borderId="0" xfId="0" applyAlignment="1">
      <alignment horizontal="right" vertical="top" wrapText="1"/>
    </xf>
    <xf numFmtId="0" fontId="2" fillId="0" borderId="1" xfId="0" applyFont="1" applyBorder="1" applyAlignment="1">
      <alignment vertical="top" wrapText="1"/>
    </xf>
    <xf numFmtId="0" fontId="2" fillId="0" borderId="1" xfId="0" applyFont="1" applyBorder="1" applyAlignment="1">
      <alignment horizontal="right" vertical="top" wrapText="1"/>
    </xf>
    <xf numFmtId="0" fontId="2" fillId="0" borderId="0" xfId="0" applyFont="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tyles" Target="styles.xml"/><Relationship Id="rId9"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hyperlink" Target="https://www.bankingjudgmentlab.com/drills/pacific-premium-working-capital" TargetMode="External"/></Relationships>
</file>

<file path=xl/worksheets/sheet1.xml><?xml version="1.0" encoding="utf-8"?>
<worksheet xmlns="http://schemas.openxmlformats.org/spreadsheetml/2006/main" xmlns:r="http://schemas.openxmlformats.org/officeDocument/2006/relationships">
  <dimension ref="A1:D47"/>
  <sheetViews>
    <sheetView tabSelected="1" workbookViewId="0"/>
  </sheetViews>
  <sheetFormatPr defaultRowHeight="15"/>
  <cols>
    <col min="1" max="1" width="48" customWidth="1"/>
    <col min="2" max="2" width="13" customWidth="1"/>
    <col min="3" max="3" width="13" customWidth="1"/>
    <col min="4" max="4" width="13" customWidth="1"/>
  </cols>
  <sheetData>
    <row r="1">
      <c r="A1" s="1" t="s">
        <v>0</v>
      </c>
    </row>
    <row r="2">
      <c r="A2" s="2" t="s">
        <v>1</v>
      </c>
    </row>
    <row r="3" ht="30" customHeight="1">
      <c r="A3" s="3" t="s">
        <v>2</v>
      </c>
    </row>
    <row r="4" ht="30" customHeight="1">
      <c r="A4" s="3" t="s">
        <v>3</v>
      </c>
    </row>
    <row r="5" ht="30" customHeight="1">
      <c r="A5" s="3" t="s">
        <v>4</v>
      </c>
    </row>
    <row r="6" ht="45" customHeight="1">
      <c r="A6" s="3" t="s">
        <v>5</v>
      </c>
    </row>
    <row r="7">
      <c r="A7" t="s">
        <v>6</v>
      </c>
    </row>
    <row r="8">
      <c r="A8" s="4" t="s">
        <v>7</v>
      </c>
    </row>
    <row r="10">
      <c r="A10" s="2" t="s">
        <v>8</v>
      </c>
      <c r="B10" s="5" t="s">
        <v>9</v>
      </c>
      <c r="C10" s="5" t="s">
        <v>10</v>
      </c>
      <c r="D10" s="5" t="s">
        <v>11</v>
      </c>
    </row>
    <row r="11">
      <c r="A11" t="s">
        <v>12</v>
      </c>
      <c r="B11" s="6">
        <v>28000</v>
      </c>
      <c r="C11" s="6">
        <v>35000</v>
      </c>
      <c r="D11" s="6">
        <v>42000</v>
      </c>
    </row>
    <row r="12">
      <c r="A12" t="s">
        <v>13</v>
      </c>
      <c r="B12" s="6">
        <v>15340</v>
      </c>
      <c r="C12" s="6">
        <v>18500</v>
      </c>
      <c r="D12" s="6">
        <v>21670</v>
      </c>
    </row>
    <row r="13">
      <c r="A13" s="7" t="s">
        <v>14</v>
      </c>
      <c r="B13" s="8">
        <f>B11-B12</f>
        <v>12660</v>
      </c>
      <c r="C13" s="8">
        <f>C11-C12</f>
        <v>16500</v>
      </c>
      <c r="D13" s="8">
        <f>D11-D12</f>
        <v>20330</v>
      </c>
    </row>
    <row r="14">
      <c r="A14" t="s">
        <v>15</v>
      </c>
      <c r="B14" s="6">
        <v>9552</v>
      </c>
      <c r="C14" s="6">
        <v>13000</v>
      </c>
      <c r="D14" s="6">
        <v>16550</v>
      </c>
    </row>
    <row r="15">
      <c r="A15" s="7" t="s">
        <v>16</v>
      </c>
      <c r="B15" s="8">
        <f>B13-B14</f>
        <v>3108</v>
      </c>
      <c r="C15" s="8">
        <f>C13-C14</f>
        <v>3500</v>
      </c>
      <c r="D15" s="8">
        <f>D13-D14</f>
        <v>3780</v>
      </c>
    </row>
    <row r="16">
      <c r="A16" t="s">
        <v>17</v>
      </c>
      <c r="B16" s="6">
        <v>1000</v>
      </c>
      <c r="C16" s="6">
        <v>1050</v>
      </c>
      <c r="D16" s="6">
        <v>1100</v>
      </c>
    </row>
    <row r="17">
      <c r="A17" s="7" t="s">
        <v>18</v>
      </c>
      <c r="B17" s="8">
        <f>B15-B16</f>
        <v>2108</v>
      </c>
      <c r="C17" s="8">
        <f>C15-C16</f>
        <v>2450</v>
      </c>
      <c r="D17" s="8">
        <f>D15-D16</f>
        <v>2680</v>
      </c>
    </row>
    <row r="18">
      <c r="A18" t="s">
        <v>19</v>
      </c>
      <c r="B18" s="6">
        <v>120</v>
      </c>
      <c r="C18" s="6">
        <v>190</v>
      </c>
      <c r="D18" s="6">
        <v>270</v>
      </c>
    </row>
    <row r="19">
      <c r="A19" s="7" t="s">
        <v>20</v>
      </c>
      <c r="B19" s="8">
        <f>B17-B18</f>
        <v>1988</v>
      </c>
      <c r="C19" s="8">
        <f>C17-C18</f>
        <v>2260</v>
      </c>
      <c r="D19" s="8">
        <f>D17-D18</f>
        <v>2410</v>
      </c>
    </row>
    <row r="20">
      <c r="A20" t="s">
        <v>21</v>
      </c>
      <c r="B20" s="6">
        <v>557</v>
      </c>
      <c r="C20" s="6">
        <v>633</v>
      </c>
      <c r="D20" s="6">
        <v>675</v>
      </c>
    </row>
    <row r="21">
      <c r="A21" s="7" t="s">
        <v>22</v>
      </c>
      <c r="B21" s="8">
        <f>B19-B20</f>
        <v>1431</v>
      </c>
      <c r="C21" s="8">
        <f>C19-C20</f>
        <v>1627</v>
      </c>
      <c r="D21" s="8">
        <f>D19-D20</f>
        <v>1735</v>
      </c>
    </row>
    <row r="23">
      <c r="A23" s="2" t="s">
        <v>23</v>
      </c>
      <c r="B23" s="5" t="s">
        <v>9</v>
      </c>
      <c r="C23" s="5" t="s">
        <v>10</v>
      </c>
      <c r="D23" s="5" t="s">
        <v>11</v>
      </c>
    </row>
    <row r="24">
      <c r="A24" t="s">
        <v>24</v>
      </c>
      <c r="B24" s="6">
        <v>1600</v>
      </c>
      <c r="C24" s="9">
        <f>B24+C47</f>
        <v>1740</v>
      </c>
      <c r="D24" s="9">
        <f>C24+D47</f>
        <v>840</v>
      </c>
    </row>
    <row r="25">
      <c r="A25" t="s">
        <v>25</v>
      </c>
      <c r="B25" s="6">
        <v>3682</v>
      </c>
      <c r="C25" s="6">
        <v>6329</v>
      </c>
      <c r="D25" s="6">
        <v>9436</v>
      </c>
    </row>
    <row r="26">
      <c r="A26" t="s">
        <v>26</v>
      </c>
      <c r="B26" s="6">
        <v>1597</v>
      </c>
      <c r="C26" s="6">
        <v>3200</v>
      </c>
      <c r="D26" s="6">
        <v>3800</v>
      </c>
    </row>
    <row r="27">
      <c r="A27" s="7" t="s">
        <v>27</v>
      </c>
      <c r="B27" s="8">
        <f>B24+B25+B26</f>
        <v>6879</v>
      </c>
      <c r="C27" s="8">
        <f>C24+C25+C26</f>
        <v>11269</v>
      </c>
      <c r="D27" s="8">
        <f>D24+D25+D26</f>
        <v>14076</v>
      </c>
    </row>
    <row r="28">
      <c r="A28" t="s">
        <v>28</v>
      </c>
      <c r="B28" s="6">
        <v>7900</v>
      </c>
      <c r="C28" s="9">
        <f>B28+C43-C16</f>
        <v>7450</v>
      </c>
      <c r="D28" s="9">
        <f>C28+D43-D16</f>
        <v>6650</v>
      </c>
    </row>
    <row r="29">
      <c r="A29" s="7" t="s">
        <v>29</v>
      </c>
      <c r="B29" s="8">
        <f>B27+B28</f>
        <v>14779</v>
      </c>
      <c r="C29" s="8">
        <f>C27+C28</f>
        <v>18719</v>
      </c>
      <c r="D29" s="8">
        <f>D27+D28</f>
        <v>20726</v>
      </c>
    </row>
    <row r="30">
      <c r="A30" t="s">
        <v>30</v>
      </c>
      <c r="B30" s="6">
        <v>1471</v>
      </c>
      <c r="C30" s="6">
        <v>1984</v>
      </c>
      <c r="D30" s="6">
        <v>2256</v>
      </c>
    </row>
    <row r="31">
      <c r="A31" t="s">
        <v>31</v>
      </c>
      <c r="B31" s="6">
        <v>1500</v>
      </c>
      <c r="C31" s="6">
        <v>3500</v>
      </c>
      <c r="D31" s="6">
        <v>3500</v>
      </c>
    </row>
    <row r="32">
      <c r="A32" t="s">
        <v>32</v>
      </c>
      <c r="B32" s="6">
        <v>0</v>
      </c>
      <c r="C32" s="9">
        <f>B32+C45</f>
        <v>0</v>
      </c>
      <c r="D32" s="9">
        <f>C32+D45</f>
        <v>0</v>
      </c>
    </row>
    <row r="33">
      <c r="A33" s="7" t="s">
        <v>33</v>
      </c>
      <c r="B33" s="8">
        <f>B30+B31+B32</f>
        <v>2971</v>
      </c>
      <c r="C33" s="8">
        <f>C30+C31+C32</f>
        <v>5484</v>
      </c>
      <c r="D33" s="8">
        <f>D30+D31+D32</f>
        <v>5756</v>
      </c>
    </row>
    <row r="34">
      <c r="A34" s="7" t="s">
        <v>34</v>
      </c>
      <c r="B34" s="6">
        <v>11808</v>
      </c>
      <c r="C34" s="8">
        <f>B34+C21-C44</f>
        <v>13235</v>
      </c>
      <c r="D34" s="8">
        <f>C34+D21-D44</f>
        <v>14970</v>
      </c>
    </row>
    <row r="35">
      <c r="A35" s="7" t="s">
        <v>35</v>
      </c>
      <c r="B35" s="8">
        <f>B33+B34</f>
        <v>14779</v>
      </c>
      <c r="C35" s="8">
        <f>C33+C34</f>
        <v>18719</v>
      </c>
      <c r="D35" s="8">
        <f>D33+D34</f>
        <v>20726</v>
      </c>
    </row>
    <row r="37">
      <c r="A37" s="2" t="s">
        <v>36</v>
      </c>
      <c r="B37" s="5" t="s">
        <v>9</v>
      </c>
      <c r="C37" s="5" t="s">
        <v>10</v>
      </c>
      <c r="D37" s="5" t="s">
        <v>11</v>
      </c>
    </row>
    <row r="38">
      <c r="A38" t="s">
        <v>16</v>
      </c>
      <c r="B38" s="9">
        <f>B15</f>
        <v>3108</v>
      </c>
      <c r="C38" s="9">
        <f>C15</f>
        <v>3500</v>
      </c>
      <c r="D38" s="9">
        <f>D15</f>
        <v>3780</v>
      </c>
    </row>
    <row r="39">
      <c r="A39" t="s">
        <v>37</v>
      </c>
      <c r="B39" s="6">
        <v>1031</v>
      </c>
      <c r="C39" s="9">
        <f>(C25+C26-C30)-(B25+B26-B30)</f>
        <v>3737</v>
      </c>
      <c r="D39" s="9">
        <f>(D25+D26-D30)-(C25+C26-C30)</f>
        <v>3435</v>
      </c>
    </row>
    <row r="40">
      <c r="A40" t="s">
        <v>38</v>
      </c>
      <c r="B40" s="9">
        <f>B18</f>
        <v>120</v>
      </c>
      <c r="C40" s="9">
        <f>C18</f>
        <v>190</v>
      </c>
      <c r="D40" s="9">
        <f>D18</f>
        <v>270</v>
      </c>
    </row>
    <row r="41">
      <c r="A41" t="s">
        <v>39</v>
      </c>
      <c r="B41" s="9">
        <f>B20</f>
        <v>557</v>
      </c>
      <c r="C41" s="9">
        <f>C20</f>
        <v>633</v>
      </c>
      <c r="D41" s="9">
        <f>D20</f>
        <v>675</v>
      </c>
    </row>
    <row r="42">
      <c r="A42" s="7" t="s">
        <v>40</v>
      </c>
      <c r="B42" s="8">
        <f>B38-B39-B40-B41</f>
        <v>1400</v>
      </c>
      <c r="C42" s="8">
        <f>C38-C39-C40-C41</f>
        <v>-1060</v>
      </c>
      <c r="D42" s="8">
        <f>D38-D39-D40-D41</f>
        <v>-600</v>
      </c>
    </row>
    <row r="43">
      <c r="A43" t="s">
        <v>41</v>
      </c>
      <c r="B43" s="6">
        <v>900</v>
      </c>
      <c r="C43" s="6">
        <v>600</v>
      </c>
      <c r="D43" s="6">
        <v>300</v>
      </c>
    </row>
    <row r="44">
      <c r="A44" t="s">
        <v>42</v>
      </c>
      <c r="B44" s="6">
        <v>400</v>
      </c>
      <c r="C44" s="6">
        <v>200</v>
      </c>
      <c r="D44" s="6">
        <v>0</v>
      </c>
    </row>
    <row r="45">
      <c r="A45" t="s">
        <v>43</v>
      </c>
      <c r="B45" s="6">
        <v>0</v>
      </c>
      <c r="C45" s="6">
        <v>0</v>
      </c>
      <c r="D45" s="6">
        <v>0</v>
      </c>
    </row>
    <row r="46">
      <c r="A46" t="s">
        <v>44</v>
      </c>
      <c r="B46" s="6">
        <v>0</v>
      </c>
      <c r="C46" s="9">
        <f>C31-B31</f>
        <v>2000</v>
      </c>
      <c r="D46" s="9">
        <f>D31-C31</f>
        <v>0</v>
      </c>
    </row>
    <row r="47">
      <c r="A47" s="7" t="s">
        <v>45</v>
      </c>
      <c r="B47" s="8">
        <f>B42-B43-B44+B45+B46</f>
        <v>100</v>
      </c>
      <c r="C47" s="8">
        <f>C42-C43-C44+C45+C46</f>
        <v>140</v>
      </c>
      <c r="D47" s="8">
        <f>D42-D43-D44+D45+D46</f>
        <v>-900</v>
      </c>
    </row>
  </sheetData>
  <mergeCells count="4">
    <mergeCell ref="A3:D3"/>
    <mergeCell ref="A4:D4"/>
    <mergeCell ref="A5:D5"/>
    <mergeCell ref="A6:D6"/>
  </mergeCells>
  <hyperlinks>
    <hyperlink ref="A7" r:id="rId1"/>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dimension ref="A1:D22"/>
  <sheetViews>
    <sheetView workbookViewId="0"/>
  </sheetViews>
  <sheetFormatPr defaultRowHeight="15"/>
  <cols>
    <col min="1" max="1" width="48" customWidth="1"/>
    <col min="2" max="2" width="13" customWidth="1"/>
    <col min="3" max="3" width="13" customWidth="1"/>
    <col min="4" max="4" width="13" customWidth="1"/>
  </cols>
  <sheetData>
    <row r="1">
      <c r="A1" s="2" t="s">
        <v>46</v>
      </c>
    </row>
    <row r="2">
      <c r="A2" s="4" t="s">
        <v>7</v>
      </c>
    </row>
    <row r="4" ht="30" customHeight="1">
      <c r="A4" s="10" t="s">
        <v>47</v>
      </c>
    </row>
    <row r="6">
      <c r="A6" s="2" t="s">
        <v>48</v>
      </c>
      <c r="B6" s="5" t="s">
        <v>9</v>
      </c>
      <c r="C6" s="5" t="s">
        <v>10</v>
      </c>
      <c r="D6" s="5" t="s">
        <v>11</v>
      </c>
    </row>
    <row r="7">
      <c r="A7" t="s">
        <v>49</v>
      </c>
      <c r="B7" s="11" t="s">
        <v>50</v>
      </c>
      <c r="C7" s="12">
        <f>Accounts!C11/Accounts!B11-1</f>
        <v>0.25</v>
      </c>
      <c r="D7" s="12">
        <f>Accounts!D11/Accounts!C11-1</f>
        <v>0.19999999999999996</v>
      </c>
    </row>
    <row r="8">
      <c r="A8" t="s">
        <v>51</v>
      </c>
      <c r="B8" s="12">
        <f>Accounts!B15/Accounts!B11</f>
        <v>0.111</v>
      </c>
      <c r="C8" s="12">
        <f>Accounts!C15/Accounts!C11</f>
        <v>0.1</v>
      </c>
      <c r="D8" s="12">
        <f>Accounts!D15/Accounts!D11</f>
        <v>0.09</v>
      </c>
    </row>
    <row r="9">
      <c r="A9" t="s">
        <v>52</v>
      </c>
      <c r="B9" s="12">
        <f>Accounts!B42/Accounts!B15</f>
        <v>0.45045045045045046</v>
      </c>
      <c r="C9" s="12">
        <f>Accounts!C42/Accounts!C15</f>
        <v>-0.3028571428571429</v>
      </c>
      <c r="D9" s="12">
        <f>Accounts!D42/Accounts!D15</f>
        <v>-0.15873015873015872</v>
      </c>
    </row>
    <row r="10">
      <c r="A10" t="s">
        <v>53</v>
      </c>
      <c r="B10" s="13">
        <f>Accounts!B25/Accounts!B11*365</f>
        <v>47.9975</v>
      </c>
      <c r="C10" s="13">
        <f>Accounts!C25/Accounts!C11*365</f>
        <v>66.00242857142857</v>
      </c>
      <c r="D10" s="13">
        <f>Accounts!D25/Accounts!D11*365</f>
        <v>82.00333333333333</v>
      </c>
    </row>
    <row r="11">
      <c r="A11" t="s">
        <v>54</v>
      </c>
      <c r="B11" s="13">
        <f>Accounts!B26/Accounts!B12*365</f>
        <v>37.999022164276404</v>
      </c>
      <c r="C11" s="13">
        <f>Accounts!C26/Accounts!C12*365</f>
        <v>63.13513513513514</v>
      </c>
      <c r="D11" s="13">
        <f>Accounts!D26/Accounts!D12*365</f>
        <v>64.00553760959852</v>
      </c>
    </row>
    <row r="12">
      <c r="A12" t="s">
        <v>55</v>
      </c>
      <c r="B12" s="13">
        <f>Accounts!B30/Accounts!B12*365</f>
        <v>35.000977835723596</v>
      </c>
      <c r="C12" s="13">
        <f>Accounts!C30/Accounts!C12*365</f>
        <v>39.14378378378378</v>
      </c>
      <c r="D12" s="13">
        <f>Accounts!D30/Accounts!D12*365</f>
        <v>37.99907706506691</v>
      </c>
    </row>
    <row r="13">
      <c r="A13" t="s">
        <v>56</v>
      </c>
      <c r="B13" s="13">
        <f>B10+B11-B12</f>
        <v>50.9955443285528</v>
      </c>
      <c r="C13" s="13">
        <f>C10+C11-C12</f>
        <v>89.99377992277991</v>
      </c>
      <c r="D13" s="13">
        <f>D10+D11-D12</f>
        <v>108.00979387786494</v>
      </c>
    </row>
    <row r="14">
      <c r="A14" t="s">
        <v>57</v>
      </c>
      <c r="B14" s="14">
        <f>(Accounts!B31+Accounts!B32)/Accounts!B15</f>
        <v>0.4826254826254826</v>
      </c>
      <c r="C14" s="14">
        <f>(Accounts!C31+Accounts!C32)/Accounts!C15</f>
        <v>1</v>
      </c>
      <c r="D14" s="14">
        <f>(Accounts!D31+Accounts!D32)/Accounts!D15</f>
        <v>0.9259259259259259</v>
      </c>
    </row>
    <row r="16">
      <c r="A16" s="2" t="s">
        <v>58</v>
      </c>
      <c r="B16" s="5" t="s">
        <v>9</v>
      </c>
      <c r="C16" s="5" t="s">
        <v>10</v>
      </c>
      <c r="D16" s="5" t="s">
        <v>11</v>
      </c>
    </row>
    <row r="17">
      <c r="A17" s="3" t="s">
        <v>59</v>
      </c>
      <c r="B17" s="14">
        <v>0.4826254826254826</v>
      </c>
      <c r="C17" s="14">
        <v>1</v>
      </c>
      <c r="D17" s="14">
        <v>0.9259259259259259</v>
      </c>
    </row>
    <row r="18">
      <c r="A18" s="3" t="s">
        <v>60</v>
      </c>
      <c r="B18" s="14">
        <v>17.566666666666666</v>
      </c>
      <c r="C18" s="14">
        <v>12.894736842105264</v>
      </c>
      <c r="D18" s="14">
        <v>9.925925925925926</v>
      </c>
    </row>
    <row r="20" ht="30" customHeight="1">
      <c r="A20" s="3" t="s">
        <v>61</v>
      </c>
    </row>
    <row r="21" ht="45" customHeight="1">
      <c r="A21" s="3" t="s">
        <v>62</v>
      </c>
    </row>
    <row r="22">
      <c r="A22" s="3" t="s">
        <v>63</v>
      </c>
    </row>
  </sheetData>
  <mergeCells count="4">
    <mergeCell ref="A4:D4"/>
    <mergeCell ref="A20:D20"/>
    <mergeCell ref="A21:D21"/>
    <mergeCell ref="A22:D22"/>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D17"/>
  <sheetViews>
    <sheetView workbookViewId="0"/>
  </sheetViews>
  <sheetFormatPr defaultRowHeight="15"/>
  <cols>
    <col min="1" max="1" width="34" customWidth="1"/>
    <col min="2" max="2" width="30" customWidth="1"/>
    <col min="3" max="3" width="30" customWidth="1"/>
    <col min="4" max="4" width="52" customWidth="1"/>
  </cols>
  <sheetData>
    <row r="1">
      <c r="A1" s="2" t="s">
        <v>64</v>
      </c>
    </row>
    <row r="2">
      <c r="A2" s="4" t="s">
        <v>7</v>
      </c>
    </row>
    <row r="4">
      <c r="A4" s="2" t="s">
        <v>65</v>
      </c>
    </row>
    <row r="5">
      <c r="A5" s="2" t="s">
        <v>66</v>
      </c>
      <c r="B5" s="2" t="s">
        <v>67</v>
      </c>
      <c r="C5" s="2" t="s">
        <v>68</v>
      </c>
      <c r="D5" s="2" t="s">
        <v>69</v>
      </c>
    </row>
    <row r="6" ht="30" customHeight="1">
      <c r="A6" s="3" t="s">
        <v>70</v>
      </c>
      <c r="B6" s="3" t="s">
        <v>71</v>
      </c>
      <c r="C6" s="3" t="s">
        <v>72</v>
      </c>
      <c r="D6" s="10" t="s">
        <v>73</v>
      </c>
    </row>
    <row r="8">
      <c r="A8" s="2" t="s">
        <v>74</v>
      </c>
    </row>
    <row r="9">
      <c r="A9" s="2" t="s">
        <v>66</v>
      </c>
      <c r="B9" s="2" t="s">
        <v>75</v>
      </c>
      <c r="C9" s="2" t="s">
        <v>76</v>
      </c>
      <c r="D9" s="2" t="s">
        <v>77</v>
      </c>
    </row>
    <row r="10" ht="45" customHeight="1">
      <c r="A10" s="3" t="s">
        <v>70</v>
      </c>
      <c r="B10" s="3" t="s">
        <v>78</v>
      </c>
      <c r="C10" s="3" t="s">
        <v>79</v>
      </c>
      <c r="D10" s="3" t="s">
        <v>80</v>
      </c>
    </row>
    <row r="11" ht="30" customHeight="1">
      <c r="A11" s="3" t="s">
        <v>81</v>
      </c>
      <c r="B11" s="3" t="s">
        <v>82</v>
      </c>
      <c r="C11" s="3" t="s">
        <v>50</v>
      </c>
      <c r="D11" s="3" t="s">
        <v>50</v>
      </c>
    </row>
    <row r="13">
      <c r="A13" s="2" t="s">
        <v>83</v>
      </c>
    </row>
    <row r="14" ht="30" customHeight="1">
      <c r="A14" s="3" t="s">
        <v>84</v>
      </c>
      <c r="B14" s="3" t="s">
        <v>85</v>
      </c>
    </row>
    <row r="15" ht="30" customHeight="1">
      <c r="A15" s="3" t="s">
        <v>86</v>
      </c>
      <c r="B15" s="3" t="s">
        <v>87</v>
      </c>
    </row>
    <row r="16">
      <c r="A16" s="3" t="s">
        <v>88</v>
      </c>
      <c r="B16" s="3" t="s">
        <v>89</v>
      </c>
    </row>
    <row r="17">
      <c r="A17" s="3" t="s">
        <v>90</v>
      </c>
      <c r="B17" s="3" t="s">
        <v>91</v>
      </c>
    </row>
  </sheetData>
  <mergeCells count="4">
    <mergeCell ref="B14:D14"/>
    <mergeCell ref="B15:D15"/>
    <mergeCell ref="B16:D16"/>
    <mergeCell ref="B17:D17"/>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dimension ref="A1:D33"/>
  <sheetViews>
    <sheetView workbookViewId="0"/>
  </sheetViews>
  <sheetFormatPr defaultRowHeight="15"/>
  <cols>
    <col min="1" max="1" width="40" customWidth="1"/>
    <col min="2" max="2" width="14" customWidth="1"/>
    <col min="3" max="3" width="14" customWidth="1"/>
    <col min="4" max="4" width="60" customWidth="1"/>
  </cols>
  <sheetData>
    <row r="1">
      <c r="A1" s="2" t="s">
        <v>92</v>
      </c>
    </row>
    <row r="2">
      <c r="A2" s="4" t="s">
        <v>7</v>
      </c>
    </row>
    <row r="4">
      <c r="A4" s="2" t="s">
        <v>93</v>
      </c>
      <c r="B4" s="5" t="s">
        <v>94</v>
      </c>
    </row>
    <row r="5">
      <c r="A5" t="s">
        <v>95</v>
      </c>
      <c r="B5" s="6">
        <v>3500</v>
      </c>
    </row>
    <row r="6">
      <c r="A6" t="s">
        <v>96</v>
      </c>
      <c r="B6" s="6">
        <v>3500</v>
      </c>
    </row>
    <row r="7">
      <c r="A7" t="s">
        <v>97</v>
      </c>
      <c r="B7" s="6">
        <v>3380</v>
      </c>
    </row>
    <row r="8">
      <c r="A8" t="s">
        <v>98</v>
      </c>
      <c r="B8" s="6">
        <v>3500</v>
      </c>
    </row>
    <row r="9">
      <c r="A9" t="s">
        <v>99</v>
      </c>
      <c r="B9" s="6">
        <v>3500</v>
      </c>
    </row>
    <row r="10">
      <c r="A10" t="s">
        <v>100</v>
      </c>
      <c r="B10" s="6">
        <v>3420</v>
      </c>
    </row>
    <row r="11">
      <c r="A11" t="s">
        <v>101</v>
      </c>
      <c r="B11" s="6">
        <v>3500</v>
      </c>
    </row>
    <row r="12">
      <c r="A12" t="s">
        <v>102</v>
      </c>
      <c r="B12" s="6">
        <v>3500</v>
      </c>
    </row>
    <row r="13">
      <c r="A13" t="s">
        <v>103</v>
      </c>
      <c r="B13" s="6">
        <v>3460</v>
      </c>
    </row>
    <row r="14">
      <c r="A14" t="s">
        <v>104</v>
      </c>
      <c r="B14" s="6">
        <v>3500</v>
      </c>
    </row>
    <row r="15">
      <c r="A15" t="s">
        <v>105</v>
      </c>
      <c r="B15" s="6">
        <v>3500</v>
      </c>
    </row>
    <row r="16">
      <c r="A16" t="s">
        <v>106</v>
      </c>
      <c r="B16" s="6">
        <v>3500</v>
      </c>
    </row>
    <row r="17">
      <c r="A17" t="s">
        <v>107</v>
      </c>
      <c r="B17" s="6">
        <v>3500</v>
      </c>
    </row>
    <row r="18" ht="30" customHeight="1">
      <c r="A18" s="10" t="s">
        <v>108</v>
      </c>
    </row>
    <row r="20">
      <c r="A20" s="2" t="s">
        <v>109</v>
      </c>
      <c r="B20" s="5" t="s">
        <v>94</v>
      </c>
      <c r="C20" s="5" t="s">
        <v>110</v>
      </c>
    </row>
    <row r="21">
      <c r="A21" s="3" t="s">
        <v>111</v>
      </c>
      <c r="B21" s="6">
        <v>2650</v>
      </c>
      <c r="C21" s="15">
        <f>B21/B$25</f>
        <v>0.28083933870284017</v>
      </c>
    </row>
    <row r="22">
      <c r="A22" s="3" t="s">
        <v>112</v>
      </c>
      <c r="B22" s="6">
        <v>4300</v>
      </c>
      <c r="C22" s="15">
        <f>B22/B$25</f>
        <v>0.4557015684612124</v>
      </c>
    </row>
    <row r="23">
      <c r="A23" s="3" t="s">
        <v>113</v>
      </c>
      <c r="B23" s="6">
        <v>1750</v>
      </c>
      <c r="C23" s="15">
        <f>B23/B$25</f>
        <v>0.18545994065281898</v>
      </c>
    </row>
    <row r="24">
      <c r="A24" s="3" t="s">
        <v>114</v>
      </c>
      <c r="B24" s="6">
        <v>736</v>
      </c>
      <c r="C24" s="15">
        <f>B24/B$25</f>
        <v>0.07799915218312845</v>
      </c>
    </row>
    <row r="25">
      <c r="A25" s="7" t="s">
        <v>115</v>
      </c>
      <c r="B25" s="8">
        <f>SUM(B21:B24)</f>
        <v>9436</v>
      </c>
    </row>
    <row r="27">
      <c r="A27" s="2" t="s">
        <v>116</v>
      </c>
    </row>
    <row r="28">
      <c r="A28" s="2" t="s">
        <v>117</v>
      </c>
      <c r="B28" s="5" t="s">
        <v>11</v>
      </c>
      <c r="C28" s="5" t="s">
        <v>118</v>
      </c>
      <c r="D28" s="2" t="s">
        <v>77</v>
      </c>
    </row>
    <row r="29" ht="30" customHeight="1">
      <c r="A29" s="3" t="s">
        <v>119</v>
      </c>
      <c r="B29" s="15">
        <v>0.3</v>
      </c>
      <c r="C29" s="15">
        <v>0.27</v>
      </c>
      <c r="D29" s="10" t="s">
        <v>120</v>
      </c>
    </row>
    <row r="30">
      <c r="A30" s="3" t="s">
        <v>121</v>
      </c>
      <c r="B30" s="15">
        <v>0.34</v>
      </c>
      <c r="C30" s="15">
        <v>0.3</v>
      </c>
      <c r="D30" s="10" t="s">
        <v>122</v>
      </c>
    </row>
    <row r="31">
      <c r="A31" s="3" t="s">
        <v>123</v>
      </c>
      <c r="B31" s="15">
        <v>0.26</v>
      </c>
      <c r="C31" s="15">
        <v>0.24</v>
      </c>
      <c r="D31" s="10" t="s">
        <v>124</v>
      </c>
    </row>
    <row r="32" ht="30" customHeight="1">
      <c r="A32" s="3" t="s">
        <v>125</v>
      </c>
      <c r="B32" s="15">
        <v>0.1</v>
      </c>
      <c r="C32" s="15">
        <v>0.1</v>
      </c>
      <c r="D32" s="10" t="s">
        <v>126</v>
      </c>
    </row>
    <row r="33">
      <c r="A33" s="3" t="s">
        <v>127</v>
      </c>
      <c r="B33" s="15">
        <v>0</v>
      </c>
      <c r="C33" s="15">
        <v>0.09</v>
      </c>
      <c r="D33" s="10" t="s">
        <v>128</v>
      </c>
    </row>
  </sheetData>
  <mergeCells count="1">
    <mergeCell ref="A18:D18"/>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dimension ref="A1:E17"/>
  <sheetViews>
    <sheetView workbookViewId="0"/>
  </sheetViews>
  <sheetFormatPr defaultRowHeight="15"/>
  <cols>
    <col min="1" max="1" width="40" customWidth="1"/>
    <col min="2" max="2" width="20" customWidth="1"/>
    <col min="3" max="3" width="20" customWidth="1"/>
    <col min="4" max="4" width="20" customWidth="1"/>
    <col min="5" max="5" width="56" customWidth="1"/>
  </cols>
  <sheetData>
    <row r="1">
      <c r="A1" s="2" t="s">
        <v>129</v>
      </c>
    </row>
    <row r="2">
      <c r="A2" s="4" t="s">
        <v>7</v>
      </c>
    </row>
    <row r="4">
      <c r="A4" s="2" t="s">
        <v>130</v>
      </c>
    </row>
    <row r="5">
      <c r="B5" s="5" t="s">
        <v>9</v>
      </c>
      <c r="C5" s="5" t="s">
        <v>10</v>
      </c>
      <c r="D5" s="5" t="s">
        <v>11</v>
      </c>
    </row>
    <row r="6" ht="30" customHeight="1">
      <c r="A6" s="3" t="s">
        <v>131</v>
      </c>
      <c r="B6" s="16" t="s">
        <v>132</v>
      </c>
      <c r="C6" s="16" t="s">
        <v>133</v>
      </c>
      <c r="D6" s="16" t="s">
        <v>134</v>
      </c>
      <c r="E6" s="10" t="s">
        <v>135</v>
      </c>
    </row>
    <row r="7">
      <c r="A7" s="3" t="s">
        <v>136</v>
      </c>
      <c r="B7" s="16" t="s">
        <v>137</v>
      </c>
      <c r="C7" s="16" t="s">
        <v>138</v>
      </c>
      <c r="D7" s="16" t="s">
        <v>139</v>
      </c>
      <c r="E7" s="10" t="s">
        <v>140</v>
      </c>
    </row>
    <row r="8">
      <c r="A8" s="3" t="s">
        <v>141</v>
      </c>
      <c r="B8" s="16" t="s">
        <v>142</v>
      </c>
      <c r="C8" s="16" t="s">
        <v>143</v>
      </c>
      <c r="D8" s="16" t="s">
        <v>144</v>
      </c>
      <c r="E8" s="10" t="s">
        <v>145</v>
      </c>
    </row>
    <row r="9">
      <c r="A9" s="17" t="s">
        <v>146</v>
      </c>
      <c r="B9" s="18" t="s">
        <v>147</v>
      </c>
      <c r="C9" s="18" t="s">
        <v>148</v>
      </c>
      <c r="D9" s="18" t="s">
        <v>149</v>
      </c>
    </row>
    <row r="10">
      <c r="A10" s="10" t="s">
        <v>150</v>
      </c>
    </row>
    <row r="12">
      <c r="A12" s="2" t="s">
        <v>151</v>
      </c>
    </row>
    <row r="13">
      <c r="B13" s="5" t="s">
        <v>12</v>
      </c>
      <c r="C13" s="5" t="s">
        <v>95</v>
      </c>
      <c r="D13" s="5" t="s">
        <v>152</v>
      </c>
    </row>
    <row r="14">
      <c r="A14" s="3" t="s">
        <v>9</v>
      </c>
      <c r="B14" s="16" t="s">
        <v>153</v>
      </c>
      <c r="C14" s="16" t="s">
        <v>154</v>
      </c>
      <c r="D14" s="16" t="s">
        <v>155</v>
      </c>
    </row>
    <row r="15">
      <c r="A15" s="3" t="s">
        <v>10</v>
      </c>
      <c r="B15" s="16" t="s">
        <v>156</v>
      </c>
      <c r="C15" s="16" t="s">
        <v>157</v>
      </c>
      <c r="D15" s="16" t="s">
        <v>157</v>
      </c>
    </row>
    <row r="16">
      <c r="A16" s="3" t="s">
        <v>11</v>
      </c>
      <c r="B16" s="16" t="s">
        <v>158</v>
      </c>
      <c r="C16" s="16" t="s">
        <v>157</v>
      </c>
      <c r="D16" s="16" t="s">
        <v>157</v>
      </c>
    </row>
    <row r="17">
      <c r="A17" s="10" t="s">
        <v>159</v>
      </c>
    </row>
  </sheetData>
  <mergeCells count="2">
    <mergeCell ref="A10:E10"/>
    <mergeCell ref="A17:E17"/>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dimension ref="A1:C20"/>
  <sheetViews>
    <sheetView workbookViewId="0"/>
  </sheetViews>
  <sheetFormatPr defaultRowHeight="15"/>
  <cols>
    <col min="1" max="1" width="34" customWidth="1"/>
    <col min="2" max="2" width="22" customWidth="1"/>
    <col min="3" max="3" width="70" customWidth="1"/>
  </cols>
  <sheetData>
    <row r="1">
      <c r="A1" s="2" t="s">
        <v>160</v>
      </c>
    </row>
    <row r="2">
      <c r="A2" s="4" t="s">
        <v>7</v>
      </c>
    </row>
    <row r="4">
      <c r="A4" s="2" t="s">
        <v>161</v>
      </c>
    </row>
    <row r="5">
      <c r="A5" s="2" t="s">
        <v>162</v>
      </c>
      <c r="B5" s="5" t="s">
        <v>163</v>
      </c>
      <c r="C5" s="2" t="s">
        <v>118</v>
      </c>
    </row>
    <row r="6">
      <c r="A6" s="3" t="s">
        <v>12</v>
      </c>
      <c r="B6" s="16" t="s">
        <v>158</v>
      </c>
      <c r="C6" s="3" t="s">
        <v>164</v>
      </c>
    </row>
    <row r="7">
      <c r="A7" s="3" t="s">
        <v>51</v>
      </c>
      <c r="B7" s="16" t="s">
        <v>165</v>
      </c>
      <c r="C7" s="3" t="s">
        <v>166</v>
      </c>
    </row>
    <row r="8">
      <c r="A8" s="3" t="s">
        <v>16</v>
      </c>
      <c r="B8" s="16" t="s">
        <v>139</v>
      </c>
      <c r="C8" s="3" t="s">
        <v>167</v>
      </c>
    </row>
    <row r="9">
      <c r="A9" s="3" t="s">
        <v>168</v>
      </c>
      <c r="B9" s="16" t="s">
        <v>169</v>
      </c>
      <c r="C9" s="3" t="s">
        <v>170</v>
      </c>
    </row>
    <row r="10">
      <c r="A10" s="3" t="s">
        <v>40</v>
      </c>
      <c r="B10" s="16" t="s">
        <v>171</v>
      </c>
      <c r="C10" s="3" t="s">
        <v>172</v>
      </c>
    </row>
    <row r="11">
      <c r="A11" s="3" t="s">
        <v>173</v>
      </c>
      <c r="B11" s="16" t="s">
        <v>174</v>
      </c>
      <c r="C11" s="3" t="s">
        <v>175</v>
      </c>
    </row>
    <row r="12">
      <c r="A12" s="3" t="s">
        <v>42</v>
      </c>
      <c r="B12" s="16" t="s">
        <v>176</v>
      </c>
      <c r="C12" s="3" t="s">
        <v>176</v>
      </c>
    </row>
    <row r="13">
      <c r="A13" s="3" t="s">
        <v>177</v>
      </c>
      <c r="B13" s="16" t="s">
        <v>157</v>
      </c>
      <c r="C13" s="3" t="s">
        <v>178</v>
      </c>
    </row>
    <row r="15">
      <c r="A15" s="2" t="s">
        <v>179</v>
      </c>
    </row>
    <row r="16">
      <c r="A16" s="2" t="s">
        <v>162</v>
      </c>
      <c r="B16" s="5" t="s">
        <v>180</v>
      </c>
      <c r="C16" s="2" t="s">
        <v>181</v>
      </c>
    </row>
    <row r="17">
      <c r="A17" s="3" t="s">
        <v>12</v>
      </c>
      <c r="B17" s="11" t="s">
        <v>182</v>
      </c>
      <c r="C17" s="3" t="s">
        <v>158</v>
      </c>
    </row>
    <row r="18">
      <c r="A18" s="3" t="s">
        <v>16</v>
      </c>
      <c r="B18" s="11" t="s">
        <v>183</v>
      </c>
      <c r="C18" s="3" t="s">
        <v>139</v>
      </c>
    </row>
    <row r="19">
      <c r="A19" s="3" t="s">
        <v>184</v>
      </c>
      <c r="B19" s="11" t="s">
        <v>185</v>
      </c>
      <c r="C19" s="3" t="s">
        <v>186</v>
      </c>
    </row>
    <row r="20">
      <c r="A20" s="3" t="s">
        <v>187</v>
      </c>
      <c r="B20" s="11" t="s">
        <v>188</v>
      </c>
      <c r="C20" s="3" t="s">
        <v>189</v>
      </c>
    </row>
  </sheetData>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dimension ref="A1:C21"/>
  <sheetViews>
    <sheetView workbookViewId="0"/>
  </sheetViews>
  <sheetFormatPr defaultRowHeight="15"/>
  <cols>
    <col min="1" max="1" width="36" customWidth="1"/>
    <col min="2" max="2" width="12" customWidth="1"/>
    <col min="3" max="3" width="90" customWidth="1"/>
  </cols>
  <sheetData>
    <row r="1">
      <c r="A1" s="2" t="s">
        <v>190</v>
      </c>
    </row>
    <row r="2">
      <c r="A2" s="4" t="s">
        <v>7</v>
      </c>
    </row>
    <row r="4">
      <c r="A4" s="2" t="s">
        <v>191</v>
      </c>
    </row>
    <row r="5">
      <c r="A5" s="2" t="s">
        <v>192</v>
      </c>
      <c r="B5" s="5" t="s">
        <v>110</v>
      </c>
      <c r="C5" s="2" t="s">
        <v>69</v>
      </c>
    </row>
    <row r="6">
      <c r="A6" s="3" t="s">
        <v>193</v>
      </c>
      <c r="B6" s="15">
        <v>0.6</v>
      </c>
      <c r="C6" s="10" t="s">
        <v>194</v>
      </c>
    </row>
    <row r="7" ht="30" customHeight="1">
      <c r="A7" s="3" t="s">
        <v>195</v>
      </c>
      <c r="B7" s="15">
        <v>0.4</v>
      </c>
      <c r="C7" s="10" t="s">
        <v>196</v>
      </c>
    </row>
    <row r="9">
      <c r="A9" s="19" t="s">
        <v>197</v>
      </c>
      <c r="B9" s="3" t="s">
        <v>198</v>
      </c>
    </row>
    <row r="10" ht="30" customHeight="1">
      <c r="A10" s="19" t="s">
        <v>199</v>
      </c>
      <c r="B10" s="3" t="s">
        <v>200</v>
      </c>
    </row>
    <row r="11" ht="30" customHeight="1">
      <c r="A11" s="19" t="s">
        <v>201</v>
      </c>
      <c r="B11" s="3" t="s">
        <v>202</v>
      </c>
    </row>
    <row r="13" ht="45" customHeight="1">
      <c r="A13" s="3" t="s">
        <v>203</v>
      </c>
    </row>
    <row r="15">
      <c r="A15" s="2" t="s">
        <v>204</v>
      </c>
    </row>
    <row r="16">
      <c r="A16" s="3" t="s">
        <v>205</v>
      </c>
    </row>
    <row r="17">
      <c r="A17" s="3" t="s">
        <v>206</v>
      </c>
    </row>
    <row r="18">
      <c r="A18" s="3" t="s">
        <v>207</v>
      </c>
    </row>
    <row r="19">
      <c r="A19" s="3" t="s">
        <v>208</v>
      </c>
    </row>
    <row r="20">
      <c r="A20" s="3" t="s">
        <v>209</v>
      </c>
    </row>
    <row r="21">
      <c r="A21" s="3" t="s">
        <v>210</v>
      </c>
    </row>
  </sheetData>
  <mergeCells count="10">
    <mergeCell ref="B9:C9"/>
    <mergeCell ref="B10:C10"/>
    <mergeCell ref="B11:C11"/>
    <mergeCell ref="A13:C13"/>
    <mergeCell ref="A16:C16"/>
    <mergeCell ref="A17:C17"/>
    <mergeCell ref="A18:C18"/>
    <mergeCell ref="A19:C19"/>
    <mergeCell ref="A20:C20"/>
    <mergeCell ref="A21:C2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Banking Judgment Lab</Application>
  <DocSecurity>0</DocSecurity>
  <ScaleCrop>false</ScaleCrop>
  <HeadingPairs>
    <vt:vector size="2" baseType="variant">
      <vt:variant>
        <vt:lpstr>Worksheets</vt:lpstr>
      </vt:variant>
      <vt:variant>
        <vt:i4>7</vt:i4>
      </vt:variant>
    </vt:vector>
  </HeadingPairs>
  <TitlesOfParts>
    <vt:vector size="7" baseType="lpstr">
      <vt:lpstr>Accounts</vt:lpstr>
      <vt:lpstr>Ratios &amp; covenants</vt:lpstr>
      <vt:lpstr>Facilities &amp; security</vt:lpstr>
      <vt:lpstr>Conduct &amp; debtors</vt:lpstr>
      <vt:lpstr>Tables</vt:lpstr>
      <vt:lpstr>Budget</vt:lpstr>
      <vt:lpstr>The business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Pacific Premium Foods Ltd — the file, Issue 01</dc:title>
  <dc:subject>Pacific Premium Foods — Working Capital Drill</dc:subject>
  <dc:creator>Banking Judgment Lab</dc:creator>
  <dc:description>https://www.bankingjudgmentlab.com/drills/pacific-premium-working-capital · Composite case — fictional. Built for teaching; it describes no real company.</dc:description>
  <cp:lastModifiedBy>Banking Judgment Lab</cp:lastModifiedBy>
  <dcterms:created xsi:type="dcterms:W3CDTF">2026-04-28T00:00:00Z</dcterms:created>
  <dcterms:modified xsi:type="dcterms:W3CDTF">2026-09-26T00:00:00Z</dcterms:modified>
</cp:coreProperties>
</file>