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ounts" sheetId="1" r:id="rId1"/>
    <sheet name="Ratios &amp; covenants" sheetId="2" r:id="rId2"/>
    <sheet name="Facilities &amp; security" sheetId="3" r:id="rId3"/>
    <sheet name="Conduct &amp; debtors" sheetId="4" r:id="rId4"/>
    <sheet name="Tables" sheetId="5" r:id="rId5"/>
    <sheet name="Budget" sheetId="6" r:id="rId6"/>
    <sheet name="The business" sheetId="7" r:id="rId7"/>
  </sheets>
  <calcPr calcId="191029" fullCalcOnLoad="1"/>
</workbook>
</file>

<file path=xl/sharedStrings.xml><?xml version="1.0" encoding="utf-8"?>
<sst xmlns="http://schemas.openxmlformats.org/spreadsheetml/2006/main" count="324" uniqueCount="261">
  <si>
    <t>Aoraki Trade Exports Ltd</t>
  </si>
  <si>
    <t>Issue 02 · Aoraki Trade Exports — Multi-Currency Facility Drill</t>
  </si>
  <si>
    <t>NZ$ thousands (NZ$000), FY23–FY25. FY25 is the last full year of accounts. Sales invoiced in US dollars are shown at their NZ$ equivalent. Debtor days in the ratios are on all sales; the US-dollar ledger alone runs at 74.</t>
  </si>
  <si>
    <t>As the file stood when the request arrived: FY25 the last full year of accounts, the FY26 budget approved by the board.</t>
  </si>
  <si>
    <t>Operating cash flow is after interest and tax paid; debtor days are on revenue, stock and creditor days on cost of sales.</t>
  </si>
  <si>
    <t>Blue figures are typed in; black ones are formulas. Costs and outflows are positive and subtracted; loan flows are signed, a repayment negative. The first year's balances are values: the opening balance sheet is not in the file.</t>
  </si>
  <si>
    <t>https://www.bankingjudgmentlab.com/drills/aoraki-trade-exports</t>
  </si>
  <si>
    <t>Composite case — fictional. Built for teaching; it describes no real company.</t>
  </si>
  <si>
    <t>PROFIT AND LOSS · NZ$000</t>
  </si>
  <si>
    <t>FY23</t>
  </si>
  <si>
    <t>FY24</t>
  </si>
  <si>
    <t>FY25</t>
  </si>
  <si>
    <t>Revenue</t>
  </si>
  <si>
    <t>Cost of sales</t>
  </si>
  <si>
    <t>Gross profit</t>
  </si>
  <si>
    <t>Overheads</t>
  </si>
  <si>
    <t>EBITDA</t>
  </si>
  <si>
    <t>Depreciation</t>
  </si>
  <si>
    <t>EBIT</t>
  </si>
  <si>
    <t>Interest</t>
  </si>
  <si>
    <t>Profit before tax</t>
  </si>
  <si>
    <t>Tax</t>
  </si>
  <si>
    <t>Net profit after tax</t>
  </si>
  <si>
    <t>BALANCE SHEET AT YEAR-END · NZ$000</t>
  </si>
  <si>
    <t>Cash</t>
  </si>
  <si>
    <t>Receivables</t>
  </si>
  <si>
    <t>of which invoiced in US dollars</t>
  </si>
  <si>
    <t>Inventory</t>
  </si>
  <si>
    <t>Current assets</t>
  </si>
  <si>
    <t>Plant and equipment</t>
  </si>
  <si>
    <t>Total assets</t>
  </si>
  <si>
    <t>Trade payables</t>
  </si>
  <si>
    <t>Revolver (drawn)</t>
  </si>
  <si>
    <t>Term loan</t>
  </si>
  <si>
    <t>Total liabilities</t>
  </si>
  <si>
    <t>Shareholders' equity</t>
  </si>
  <si>
    <t>Total liabilities and equity</t>
  </si>
  <si>
    <t>CASH FLOW · NZ$000</t>
  </si>
  <si>
    <t>Increase in working capital</t>
  </si>
  <si>
    <t>Interest paid</t>
  </si>
  <si>
    <t>Tax paid</t>
  </si>
  <si>
    <t>Operating cash flow</t>
  </si>
  <si>
    <t>Capital expenditure</t>
  </si>
  <si>
    <t>Dividends</t>
  </si>
  <si>
    <t>Term loan drawn / (repaid)</t>
  </si>
  <si>
    <t>Revolver drawn / (repaid)</t>
  </si>
  <si>
    <t>Net change in cash</t>
  </si>
  <si>
    <t>Aoraki Trade Exports Ltd · Issue 02 — ratios and covenants</t>
  </si>
  <si>
    <t>Computed from the Accounts sheet: debtor days on revenue, stock and creditor days on cost of sales, a 365-day year.</t>
  </si>
  <si>
    <t>RATIOS FROM THE STATEMENTS</t>
  </si>
  <si>
    <t>Revenue growth</t>
  </si>
  <si>
    <t>—</t>
  </si>
  <si>
    <t>EBITDA margin</t>
  </si>
  <si>
    <t>Operating cash flow ÷ EBITDA</t>
  </si>
  <si>
    <t>Debtor days (on revenue)</t>
  </si>
  <si>
    <t>Stock days (on cost of sales)</t>
  </si>
  <si>
    <t>Creditor days (on cost of sales)</t>
  </si>
  <si>
    <t>Cash conversion cycle, days</t>
  </si>
  <si>
    <t>Total debt ÷ EBITDA</t>
  </si>
  <si>
    <t>COVENANTS, TESTED ON THE AUDITED ACCOUNTS</t>
  </si>
  <si>
    <t>Interest cover (EBIT to interest) — at least 3.0×</t>
  </si>
  <si>
    <t>Equity ratio (shareholders' funds to total assets) — at least 40%</t>
  </si>
  <si>
    <t>Audited annual accounts within 120 days of year-end, with a certificate of the two covenants. FY25's arrived on day 96.</t>
  </si>
  <si>
    <t>An aged debtors ledger each half-year. Nothing on hedging is required; the treasury policy was last provided at the FY23 review.</t>
  </si>
  <si>
    <t>Eight annual reviews, each on time. Every covenant met and no excess on the revolver since the relationship began.</t>
  </si>
  <si>
    <t>With the request: the FY25 aged ledger, the four distributor agreements, and the year's remittances by distributor.</t>
  </si>
  <si>
    <t>Aoraki Trade Exports Ltd · Issue 02 — facilities and security</t>
  </si>
  <si>
    <t>THE FACILITIES</t>
  </si>
  <si>
    <t>Facility</t>
  </si>
  <si>
    <t>Now</t>
  </si>
  <si>
    <t>Requested</t>
  </si>
  <si>
    <t>Note</t>
  </si>
  <si>
    <t>Revolver (NZD)</t>
  </si>
  <si>
    <t>NZ$4.0m limit · NZ$1.3m drawn at year-end</t>
  </si>
  <si>
    <t>NZ$6.0m equivalent, multi-currency</t>
  </si>
  <si>
    <t>Drawn close to the limit at the October shipping peak. Currencies requested: USD, and 'to be confirmed'.</t>
  </si>
  <si>
    <t>Hedging</t>
  </si>
  <si>
    <t>Four months of forecast USD receipts covered</t>
  </si>
  <si>
    <t>Nine months two years ago. Run by the finance manager on a rolling book of forwards.</t>
  </si>
  <si>
    <t>Security and covenants</t>
  </si>
  <si>
    <t>General security agreement; covenants clean</t>
  </si>
  <si>
    <t>To be set with the structure</t>
  </si>
  <si>
    <t>Eight years with the bank, reviews on time.</t>
  </si>
  <si>
    <t>FACILITIES AND PRICING</t>
  </si>
  <si>
    <t>Amount</t>
  </si>
  <si>
    <t>Pricing</t>
  </si>
  <si>
    <t>Terms</t>
  </si>
  <si>
    <t>Working capital revolver (NZD)</t>
  </si>
  <si>
    <t>Limit NZ$4.0m; NZ$1.3m drawn at the FY25 year-end</t>
  </si>
  <si>
    <t>Floating; 8.25% all-in on drawings through FY25; line fee 0.50% a year on the limit</t>
  </si>
  <si>
    <t>Annual review, rolling. NZ dollars only</t>
  </si>
  <si>
    <t>Foreign exchange line</t>
  </si>
  <si>
    <t>Forward contracts to twelve months, up to NZ$12.0m equivalent outstanding</t>
  </si>
  <si>
    <t>Dealing margin on each contract</t>
  </si>
  <si>
    <t>US dollars sold for NZ dollars, against the company's own receipts; NZ$7.09m equivalent outstanding at the FY25 year-end</t>
  </si>
  <si>
    <t>Trade services</t>
  </si>
  <si>
    <t>Export documentary collections; a US-dollar account that receives the distributors' remittances</t>
  </si>
  <si>
    <t>Fees per item</t>
  </si>
  <si>
    <t>The request</t>
  </si>
  <si>
    <t>A NZ$6.0m-equivalent multi-currency facility, to replace the revolver</t>
  </si>
  <si>
    <t>Not yet discussed</t>
  </si>
  <si>
    <t>“Drawable in USD, maybe one or two others”; the mix to be confirmed at documentation. Approval in principle asked for this week, before peak shipping</t>
  </si>
  <si>
    <t>SECURITY</t>
  </si>
  <si>
    <t>General security agreement</t>
  </si>
  <si>
    <t>Over all present and after-acquired property of Aoraki Trade Exports Ltd, first-ranking, registered when the relationship began eight years ago.</t>
  </si>
  <si>
    <t>The landlord's waiver</t>
  </si>
  <si>
    <t>The Washdyke landlord has agreed in writing that the bank may enter the plant to take and remove plant and stock.</t>
  </si>
  <si>
    <t>Trade credit insurance</t>
  </si>
  <si>
    <t>The bank is named as loss payee on the single-buyer policy over the Singapore distributor. No other buyer is insured.</t>
  </si>
  <si>
    <t>Guarantees</t>
  </si>
  <si>
    <t>None.</t>
  </si>
  <si>
    <t>Aoraki Trade Exports Ltd · Issue 02 — conduct, debtors and customers</t>
  </si>
  <si>
    <t>THE REVOLVER, MONTH-END BY MONTH-END</t>
  </si>
  <si>
    <t>NZ$000</t>
  </si>
  <si>
    <t>Limit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</si>
  <si>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</si>
  <si>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</si>
  <si>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</si>
  <si>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</si>
  <si>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</si>
  <si>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</si>
  <si>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</si>
  <si>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</si>
  <si>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</si>
  <si>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</si>
  <si>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</si>
  <si>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</si>
  <si>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No excess over the limit and no dishonoured payment in the year. Drawn to within NZ$0.07m of the limit at the shipping peak, and back to NZ$1.3m at the year-end, as at each of the two year-ends before.</t>
  </si>
  <si>
    <t>DEBTORS AT THE FY25 YEAR-END</t>
  </si>
  <si>
    <t>Share</t>
  </si>
  <si>
    <t>US dollars — up to 30 days from invoice</t>
  </si>
  <si>
    <t>US dollars — 31–60 days</t>
  </si>
  <si>
    <t>US dollars — 61–90 days</t>
  </si>
  <si>
    <t>Mostly the Greater China pair, whose 60 days run from arrival</t>
  </si>
  <si>
    <t>US dollars — over 90 days</t>
  </si>
  <si>
    <t>Three shipments to the Greater China pair held a month at a transhipment port. Their terms run from arrival, so none was yet due; all paid in the first two months of FY26</t>
  </si>
  <si>
    <t>NZ dollars — within terms</t>
  </si>
  <si>
    <t>NZ dollars — past terms</t>
  </si>
  <si>
    <t>Three wholesale accounts, each under 30 days late</t>
  </si>
  <si>
    <t>Total, as in the balance sheet</t>
  </si>
  <si>
    <t>CUSTOMERS</t>
  </si>
  <si>
    <t>Customer</t>
  </si>
  <si>
    <t>BUDGET</t>
  </si>
  <si>
    <t>Singapore distributor</t>
  </si>
  <si>
    <t>A customer for ten years. US dollars; open account, 45 days from invoice; covered by a single-buyer trade credit policy at 90% indemnity</t>
  </si>
  <si>
    <t>Taipei distributor</t>
  </si>
  <si>
    <t>Seven years. US dollars; documentary collection through the bank, documents against payment at sight</t>
  </si>
  <si>
    <t>Greater China distributor, the larger</t>
  </si>
  <si>
    <t>Two years. US dollars; open account, 60 days from arrival; a one-year agreement, renewed each year</t>
  </si>
  <si>
    <t>Greater China distributor, the second</t>
  </si>
  <si>
    <t>Two years. US dollars; open account, 60 days from arrival; a one-year agreement</t>
  </si>
  <si>
    <t>New Zealand wholesale and food service</t>
  </si>
  <si>
    <t>About thirty accounts. NZ dollars; the 20th of the month following</t>
  </si>
  <si>
    <t>Contract packing for a New Zealand food company</t>
  </si>
  <si>
    <t>NZ dollars; 30 days. Reduced since FY24 to free plant time for export orders</t>
  </si>
  <si>
    <t>Aoraki Trade Exports Ltd · Issue 02 — the rest of the file's tables</t>
  </si>
  <si>
    <t>SALES BY MARKET, THREE YEARS</t>
  </si>
  <si>
    <t>Singapore</t>
  </si>
  <si>
    <t>NZ$8.9m</t>
  </si>
  <si>
    <t>NZ$9.0m</t>
  </si>
  <si>
    <t>US dollars</t>
  </si>
  <si>
    <t>Taipei</t>
  </si>
  <si>
    <t>NZ$6.6m</t>
  </si>
  <si>
    <t>NZ$6.7m</t>
  </si>
  <si>
    <t>NZ$6.8m</t>
  </si>
  <si>
    <t>Greater China, two distributors</t>
  </si>
  <si>
    <t>NZ$5.1m</t>
  </si>
  <si>
    <t>NZ$11.2m</t>
  </si>
  <si>
    <t>New Zealand</t>
  </si>
  <si>
    <t>NZ$12.6m</t>
  </si>
  <si>
    <t>NZ dollars</t>
  </si>
  <si>
    <t>Share invoiced in US dollars</t>
  </si>
  <si>
    <t>55%</t>
  </si>
  <si>
    <t>65%</t>
  </si>
  <si>
    <t>75%</t>
  </si>
  <si>
    <t>NZ$28.1m</t>
  </si>
  <si>
    <t>NZ$32.0m</t>
  </si>
  <si>
    <t>NZ$36.0m</t>
  </si>
  <si>
    <t>US-dollar sales at their NZ$ equivalent, as in the accounts. The Greater China pair's first orders came in FY24.</t>
  </si>
  <si>
    <t>THE FORWARD BOOK AT EACH YEAR-END</t>
  </si>
  <si>
    <t>Months of forecast USD receipts covered</t>
  </si>
  <si>
    <t>9</t>
  </si>
  <si>
    <t>7</t>
  </si>
  <si>
    <t>4</t>
  </si>
  <si>
    <t>Forward sales of US dollars outstanding</t>
  </si>
  <si>
    <t>NZ$9.80m</t>
  </si>
  <si>
    <t>NZ$9.56m</t>
  </si>
  <si>
    <t>NZ$7.09m</t>
  </si>
  <si>
    <t>NZ$ equivalent at the contracted rates</t>
  </si>
  <si>
    <t>Share of the next twelve months' forecast receipts</t>
  </si>
  <si>
    <t>50%</t>
  </si>
  <si>
    <t>37%</t>
  </si>
  <si>
    <t>23%</t>
  </si>
  <si>
    <t>The treasury policy on file, approved by the board and provided at the FY23 review, calls for cover six to twelve months ahead, a higher share in the nearer months. No later version has been provided. Cover was still four months when the request arrived.</t>
  </si>
  <si>
    <t>REMITTANCES BY DISTRIBUTOR, FY25</t>
  </si>
  <si>
    <t>INVOICES</t>
  </si>
  <si>
    <t>PAID BY DUE DATE</t>
  </si>
  <si>
    <t>DAYS TO CASH</t>
  </si>
  <si>
    <t>46</t>
  </si>
  <si>
    <t>46 of 46</t>
  </si>
  <si>
    <t>47</t>
  </si>
  <si>
    <t>38</t>
  </si>
  <si>
    <t>38 of 38</t>
  </si>
  <si>
    <t>36</t>
  </si>
  <si>
    <t>31</t>
  </si>
  <si>
    <t>31 of 31</t>
  </si>
  <si>
    <t>83</t>
  </si>
  <si>
    <t>24</t>
  </si>
  <si>
    <t>24 of 24</t>
  </si>
  <si>
    <t>86</t>
  </si>
  <si>
    <t>Days to cash is the average from invoice to money in the company's US-dollar account with this bank.</t>
  </si>
  <si>
    <t>Aoraki Trade Exports Ltd · Issue 02 — budget</t>
  </si>
  <si>
    <t>MANAGEMENT'S BUDGET FOR THE YEAR AHEAD</t>
  </si>
  <si>
    <t>Line</t>
  </si>
  <si>
    <t>FY25 ACTUAL</t>
  </si>
  <si>
    <t>NZ$40.0m</t>
  </si>
  <si>
    <t>78%</t>
  </si>
  <si>
    <t>Gross margin</t>
  </si>
  <si>
    <t>23.0%</t>
  </si>
  <si>
    <t>NZ$3.92m</t>
  </si>
  <si>
    <t>NZ$4.36m</t>
  </si>
  <si>
    <t>Working capital added</t>
  </si>
  <si>
    <t>NZ$1.69m</t>
  </si>
  <si>
    <t>NZ$0.75m — the FY25 cycle on the extra sales</t>
  </si>
  <si>
    <t>NZ$1.10m</t>
  </si>
  <si>
    <t>NZ$2.34m</t>
  </si>
  <si>
    <t>Capital spending</t>
  </si>
  <si>
    <t>NZ$0.50m</t>
  </si>
  <si>
    <t>NZ$0.60m</t>
  </si>
  <si>
    <t>NZ$0.80m</t>
  </si>
  <si>
    <t>Revolver at year-end</t>
  </si>
  <si>
    <t>NZ$1.30m</t>
  </si>
  <si>
    <t>NZ$0.36m, peaking near NZ$5.1m at the shipping peak</t>
  </si>
  <si>
    <t>LAST YEAR'S BUDGET, AGAINST WHAT ARRIVED</t>
  </si>
  <si>
    <t>Budget</t>
  </si>
  <si>
    <t>Actual</t>
  </si>
  <si>
    <t>NZ$35.0m</t>
  </si>
  <si>
    <t>71%</t>
  </si>
  <si>
    <t>NZ$3.85m</t>
  </si>
  <si>
    <t>NZ$2.30m</t>
  </si>
  <si>
    <t>Export debtor days</t>
  </si>
  <si>
    <t>60</t>
  </si>
  <si>
    <t>74</t>
  </si>
  <si>
    <t>Aoraki Trade Exports Ltd · Issue 02 — ownership, people and what is not in the file</t>
  </si>
  <si>
    <t>OWNERSHIP, PEOPLE, PREMISES</t>
  </si>
  <si>
    <t>Holder</t>
  </si>
  <si>
    <t>The founder-MD's family trust</t>
  </si>
  <si>
    <t>Has held all the shares since the company was formed twelve years ago; the MD and a professional trustee are the trustees</t>
  </si>
  <si>
    <t>Managing director</t>
  </si>
  <si>
    <t>The founder, first generation. Runs the four distributor relationships himself. Forward contracts are placed by the finance manager on his approval.</t>
  </si>
  <si>
    <t>Finance manager</t>
  </si>
  <si>
    <t>Runs the finance function and the forward book; joined six years ago. Monthly management accounts and a monthly treasury report go to the MD; neither comes to the bank.</t>
  </si>
  <si>
    <t>Operations manager</t>
  </si>
  <si>
    <t>Runs the plant: processing, packing, quality and the export documents.</t>
  </si>
  <si>
    <t>Leased, not owned: a processing and packing plant at Washdyke, near Timaru, let by an unrelated property owner, with nine years left on the lease, one right of renewal, and a right of first refusal if the landlord sells. Head office and a dry store are on the same site. About eighty permanent staff, with seasonal packers through the shipping peak. The rent sits in overheads.</t>
  </si>
  <si>
    <t>WHAT IS STILL NOT IN THE FILE</t>
  </si>
  <si>
    <t>Stock at the year-end by product and by age — the accounts give only the total.</t>
  </si>
  <si>
    <t>Credit reports on the two Greater China distributors, and their own accounts.</t>
  </si>
  <si>
    <t>A month-by-month forecast of drawings through the coming shipping season, rather than a year-end budget and a peak.</t>
  </si>
  <si>
    <t>The trade credit policy's wording, the insurer's limit on the Singapore buyer, and any claims made under it.</t>
  </si>
  <si>
    <t>The other bank's term sheet — mentioned by the MD, not seen.</t>
  </si>
</sst>
</file>

<file path=xl/styles.xml><?xml version="1.0" encoding="utf-8"?>
<styleSheet xmlns="http://schemas.openxmlformats.org/spreadsheetml/2006/main">
  <numFmts count="3">
    <numFmt numFmtId="164" formatCode="#,##0;(#,##0)"/>
    <numFmt numFmtId="165" formatCode="0.0%"/>
    <numFmt numFmtId="166" formatCode="0.0&quot;×&quot;"/>
  </numFmts>
  <fonts count="6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i/>
      <sz val="11"/>
      <color rgb="FF5B6472"/>
      <name val="Calibri"/>
      <family val="2"/>
    </font>
    <font>
      <sz val="11"/>
      <color rgb="FF1D4ED8"/>
      <name val="Calibri"/>
      <family val="2"/>
    </font>
    <font>
      <sz val="11"/>
      <color rgb="FF5B647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8C939E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right"/>
    </xf>
    <xf numFmtId="164" fontId="4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64" fontId="0" fillId="0" borderId="0" xfId="0" applyNumberFormat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5" fillId="0" borderId="0" xfId="0" applyFont="1" applyAlignment="1">
      <alignment vertical="top" wrapText="1"/>
    </xf>
    <xf numFmtId="0" fontId="0" fillId="0" borderId="0" xfId="0" applyAlignment="1">
      <alignment horizontal="right"/>
    </xf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9" fontId="0" fillId="0" borderId="0" xfId="0" applyNumberFormat="1"/>
    <xf numFmtId="0" fontId="0" fillId="0" borderId="0" xfId="0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ankingjudgmentlab.com/drills/aoraki-trade-exp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1" t="s">
        <v>0</v>
      </c>
    </row>
    <row r="2">
      <c r="A2" s="2" t="s">
        <v>1</v>
      </c>
    </row>
    <row r="3" ht="45" customHeight="1">
      <c r="A3" s="3" t="s">
        <v>2</v>
      </c>
    </row>
    <row r="4" ht="30" customHeight="1">
      <c r="A4" s="3" t="s">
        <v>3</v>
      </c>
    </row>
    <row r="5" ht="30" customHeight="1">
      <c r="A5" s="3" t="s">
        <v>4</v>
      </c>
    </row>
    <row r="6" ht="45" customHeight="1">
      <c r="A6" s="3" t="s">
        <v>5</v>
      </c>
    </row>
    <row r="7">
      <c r="A7" t="s">
        <v>6</v>
      </c>
    </row>
    <row r="8">
      <c r="A8" s="4" t="s">
        <v>7</v>
      </c>
    </row>
    <row r="10">
      <c r="A10" s="2" t="s">
        <v>8</v>
      </c>
      <c r="B10" s="5" t="s">
        <v>9</v>
      </c>
      <c r="C10" s="5" t="s">
        <v>10</v>
      </c>
      <c r="D10" s="5" t="s">
        <v>11</v>
      </c>
    </row>
    <row r="11">
      <c r="A11" t="s">
        <v>12</v>
      </c>
      <c r="B11" s="6">
        <v>28100</v>
      </c>
      <c r="C11" s="6">
        <v>32000</v>
      </c>
      <c r="D11" s="6">
        <v>36000</v>
      </c>
    </row>
    <row r="12">
      <c r="A12" t="s">
        <v>13</v>
      </c>
      <c r="B12" s="6">
        <v>21638</v>
      </c>
      <c r="C12" s="6">
        <v>24640</v>
      </c>
      <c r="D12" s="6">
        <v>27720</v>
      </c>
    </row>
    <row r="13">
      <c r="A13" s="7" t="s">
        <v>14</v>
      </c>
      <c r="B13" s="8">
        <f>B11-B12</f>
        <v>6462</v>
      </c>
      <c r="C13" s="8">
        <f>C11-C12</f>
        <v>7360</v>
      </c>
      <c r="D13" s="8">
        <f>D11-D12</f>
        <v>8280</v>
      </c>
    </row>
    <row r="14">
      <c r="A14" t="s">
        <v>15</v>
      </c>
      <c r="B14" s="6">
        <v>3371</v>
      </c>
      <c r="C14" s="6">
        <v>3840</v>
      </c>
      <c r="D14" s="6">
        <v>4356</v>
      </c>
    </row>
    <row r="15">
      <c r="A15" s="7" t="s">
        <v>16</v>
      </c>
      <c r="B15" s="8">
        <f>B13-B14</f>
        <v>3091</v>
      </c>
      <c r="C15" s="8">
        <f>C13-C14</f>
        <v>3520</v>
      </c>
      <c r="D15" s="8">
        <f>D13-D14</f>
        <v>3924</v>
      </c>
    </row>
    <row r="16">
      <c r="A16" t="s">
        <v>17</v>
      </c>
      <c r="B16" s="6">
        <v>450</v>
      </c>
      <c r="C16" s="6">
        <v>480</v>
      </c>
      <c r="D16" s="6">
        <v>520</v>
      </c>
    </row>
    <row r="17">
      <c r="A17" s="7" t="s">
        <v>18</v>
      </c>
      <c r="B17" s="8">
        <f>B15-B16</f>
        <v>2641</v>
      </c>
      <c r="C17" s="8">
        <f>C15-C16</f>
        <v>3040</v>
      </c>
      <c r="D17" s="8">
        <f>D15-D16</f>
        <v>3404</v>
      </c>
    </row>
    <row r="18">
      <c r="A18" t="s">
        <v>19</v>
      </c>
      <c r="B18" s="6">
        <v>150</v>
      </c>
      <c r="C18" s="6">
        <v>180</v>
      </c>
      <c r="D18" s="6">
        <v>250</v>
      </c>
    </row>
    <row r="19">
      <c r="A19" s="7" t="s">
        <v>20</v>
      </c>
      <c r="B19" s="8">
        <f>B17-B18</f>
        <v>2491</v>
      </c>
      <c r="C19" s="8">
        <f>C17-C18</f>
        <v>2860</v>
      </c>
      <c r="D19" s="8">
        <f>D17-D18</f>
        <v>3154</v>
      </c>
    </row>
    <row r="20">
      <c r="A20" t="s">
        <v>21</v>
      </c>
      <c r="B20" s="6">
        <v>697</v>
      </c>
      <c r="C20" s="6">
        <v>801</v>
      </c>
      <c r="D20" s="6">
        <v>883</v>
      </c>
    </row>
    <row r="21">
      <c r="A21" s="7" t="s">
        <v>22</v>
      </c>
      <c r="B21" s="8">
        <f>B19-B20</f>
        <v>1794</v>
      </c>
      <c r="C21" s="8">
        <f>C19-C20</f>
        <v>2059</v>
      </c>
      <c r="D21" s="8">
        <f>D19-D20</f>
        <v>2271</v>
      </c>
    </row>
    <row r="23">
      <c r="A23" s="2" t="s">
        <v>23</v>
      </c>
      <c r="B23" s="5" t="s">
        <v>9</v>
      </c>
      <c r="C23" s="5" t="s">
        <v>10</v>
      </c>
      <c r="D23" s="5" t="s">
        <v>11</v>
      </c>
    </row>
    <row r="24">
      <c r="A24" t="s">
        <v>24</v>
      </c>
      <c r="B24" s="6">
        <v>900</v>
      </c>
      <c r="C24" s="9">
        <f>B24+C48</f>
        <v>1100</v>
      </c>
      <c r="D24" s="9">
        <f>C24+D48</f>
        <v>1200</v>
      </c>
    </row>
    <row r="25">
      <c r="A25" t="s">
        <v>25</v>
      </c>
      <c r="B25" s="6">
        <v>3630</v>
      </c>
      <c r="C25" s="6">
        <v>4874</v>
      </c>
      <c r="D25" s="6">
        <v>6460</v>
      </c>
    </row>
    <row r="26">
      <c r="A26" s="10" t="s">
        <v>26</v>
      </c>
      <c r="B26" s="11">
        <v>2244</v>
      </c>
      <c r="C26" s="11">
        <v>3647</v>
      </c>
      <c r="D26" s="11">
        <v>5474</v>
      </c>
    </row>
    <row r="27">
      <c r="A27" t="s">
        <v>27</v>
      </c>
      <c r="B27" s="6">
        <v>3150</v>
      </c>
      <c r="C27" s="6">
        <v>3300</v>
      </c>
      <c r="D27" s="6">
        <v>3500</v>
      </c>
    </row>
    <row r="28">
      <c r="A28" s="7" t="s">
        <v>28</v>
      </c>
      <c r="B28" s="8">
        <f>B24+B25+B27</f>
        <v>7680</v>
      </c>
      <c r="C28" s="8">
        <f>C24+C25+C27</f>
        <v>9274</v>
      </c>
      <c r="D28" s="8">
        <f>D24+D25+D27</f>
        <v>11160</v>
      </c>
    </row>
    <row r="29">
      <c r="A29" t="s">
        <v>29</v>
      </c>
      <c r="B29" s="6">
        <v>3550</v>
      </c>
      <c r="C29" s="9">
        <f>B29+C44-C16</f>
        <v>3670</v>
      </c>
      <c r="D29" s="9">
        <f>C29+D44-D16</f>
        <v>3650</v>
      </c>
    </row>
    <row r="30">
      <c r="A30" s="7" t="s">
        <v>30</v>
      </c>
      <c r="B30" s="8">
        <f>B28+B29</f>
        <v>11230</v>
      </c>
      <c r="C30" s="8">
        <f>C28+C29</f>
        <v>12944</v>
      </c>
      <c r="D30" s="8">
        <f>D28+D29</f>
        <v>14810</v>
      </c>
    </row>
    <row r="31">
      <c r="A31" t="s">
        <v>31</v>
      </c>
      <c r="B31" s="6">
        <v>2336</v>
      </c>
      <c r="C31" s="6">
        <v>3191</v>
      </c>
      <c r="D31" s="6">
        <v>3286</v>
      </c>
    </row>
    <row r="32">
      <c r="A32" t="s">
        <v>32</v>
      </c>
      <c r="B32" s="6">
        <v>1300</v>
      </c>
      <c r="C32" s="6">
        <v>1300</v>
      </c>
      <c r="D32" s="6">
        <v>1300</v>
      </c>
    </row>
    <row r="33">
      <c r="A33" t="s">
        <v>33</v>
      </c>
      <c r="B33" s="6">
        <v>0</v>
      </c>
      <c r="C33" s="9">
        <f>B33+C46</f>
        <v>0</v>
      </c>
      <c r="D33" s="9">
        <f>C33+D46</f>
        <v>0</v>
      </c>
    </row>
    <row r="34">
      <c r="A34" s="7" t="s">
        <v>34</v>
      </c>
      <c r="B34" s="8">
        <f>B31+B32+B33</f>
        <v>3636</v>
      </c>
      <c r="C34" s="8">
        <f>C31+C32+C33</f>
        <v>4491</v>
      </c>
      <c r="D34" s="8">
        <f>D31+D32+D33</f>
        <v>4586</v>
      </c>
    </row>
    <row r="35">
      <c r="A35" s="7" t="s">
        <v>35</v>
      </c>
      <c r="B35" s="6">
        <v>7594</v>
      </c>
      <c r="C35" s="8">
        <f>B35+C21-C45</f>
        <v>8453</v>
      </c>
      <c r="D35" s="8">
        <f>C35+D21-D45</f>
        <v>10224</v>
      </c>
    </row>
    <row r="36">
      <c r="A36" s="7" t="s">
        <v>36</v>
      </c>
      <c r="B36" s="8">
        <f>B34+B35</f>
        <v>11230</v>
      </c>
      <c r="C36" s="8">
        <f>C34+C35</f>
        <v>12944</v>
      </c>
      <c r="D36" s="8">
        <f>D34+D35</f>
        <v>14810</v>
      </c>
    </row>
    <row r="38">
      <c r="A38" s="2" t="s">
        <v>37</v>
      </c>
      <c r="B38" s="5" t="s">
        <v>9</v>
      </c>
      <c r="C38" s="5" t="s">
        <v>10</v>
      </c>
      <c r="D38" s="5" t="s">
        <v>11</v>
      </c>
    </row>
    <row r="39">
      <c r="A39" t="s">
        <v>16</v>
      </c>
      <c r="B39" s="9">
        <f>B15</f>
        <v>3091</v>
      </c>
      <c r="C39" s="9">
        <f>C15</f>
        <v>3520</v>
      </c>
      <c r="D39" s="9">
        <f>D15</f>
        <v>3924</v>
      </c>
    </row>
    <row r="40">
      <c r="A40" t="s">
        <v>38</v>
      </c>
      <c r="B40" s="6">
        <v>-56</v>
      </c>
      <c r="C40" s="9">
        <f>(C25+C27-C31)-(B25+B27-B31)</f>
        <v>539</v>
      </c>
      <c r="D40" s="9">
        <f>(D25+D27-D31)-(C25+C27-C31)</f>
        <v>1691</v>
      </c>
    </row>
    <row r="41">
      <c r="A41" t="s">
        <v>39</v>
      </c>
      <c r="B41" s="9">
        <f>B18</f>
        <v>150</v>
      </c>
      <c r="C41" s="9">
        <f>C18</f>
        <v>180</v>
      </c>
      <c r="D41" s="9">
        <f>D18</f>
        <v>250</v>
      </c>
    </row>
    <row r="42">
      <c r="A42" t="s">
        <v>40</v>
      </c>
      <c r="B42" s="9">
        <f>B20</f>
        <v>697</v>
      </c>
      <c r="C42" s="9">
        <f>C20</f>
        <v>801</v>
      </c>
      <c r="D42" s="9">
        <f>D20</f>
        <v>883</v>
      </c>
    </row>
    <row r="43">
      <c r="A43" s="7" t="s">
        <v>41</v>
      </c>
      <c r="B43" s="8">
        <f>B39-B40-B41-B42</f>
        <v>2300</v>
      </c>
      <c r="C43" s="8">
        <f>C39-C40-C41-C42</f>
        <v>2000</v>
      </c>
      <c r="D43" s="8">
        <f>D39-D40-D41-D42</f>
        <v>1100</v>
      </c>
    </row>
    <row r="44">
      <c r="A44" t="s">
        <v>42</v>
      </c>
      <c r="B44" s="6">
        <v>500</v>
      </c>
      <c r="C44" s="6">
        <v>600</v>
      </c>
      <c r="D44" s="6">
        <v>500</v>
      </c>
    </row>
    <row r="45">
      <c r="A45" t="s">
        <v>43</v>
      </c>
      <c r="B45" s="6">
        <v>1500</v>
      </c>
      <c r="C45" s="6">
        <v>1200</v>
      </c>
      <c r="D45" s="6">
        <v>500</v>
      </c>
    </row>
    <row r="46">
      <c r="A46" t="s">
        <v>44</v>
      </c>
      <c r="B46" s="6">
        <v>0</v>
      </c>
      <c r="C46" s="6">
        <v>0</v>
      </c>
      <c r="D46" s="6">
        <v>0</v>
      </c>
    </row>
    <row r="47">
      <c r="A47" t="s">
        <v>45</v>
      </c>
      <c r="B47" s="6">
        <v>-200</v>
      </c>
      <c r="C47" s="9">
        <f>C32-B32</f>
        <v>0</v>
      </c>
      <c r="D47" s="9">
        <f>D32-C32</f>
        <v>0</v>
      </c>
    </row>
    <row r="48">
      <c r="A48" s="7" t="s">
        <v>46</v>
      </c>
      <c r="B48" s="8">
        <f>B43-B44-B45+B46+B47</f>
        <v>100</v>
      </c>
      <c r="C48" s="8">
        <f>C43-C44-C45+C46+C47</f>
        <v>200</v>
      </c>
      <c r="D48" s="8">
        <f>D43-D44-D45+D46+D47</f>
        <v>100</v>
      </c>
    </row>
  </sheetData>
  <mergeCells count="4">
    <mergeCell ref="A3:D3"/>
    <mergeCell ref="A4:D4"/>
    <mergeCell ref="A5:D5"/>
    <mergeCell ref="A6:D6"/>
  </mergeCells>
  <hyperlinks>
    <hyperlink ref="A7" r:id="rId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sheetFormatPr defaultRowHeight="15"/>
  <cols>
    <col min="1" max="1" width="48" customWidth="1"/>
    <col min="2" max="2" width="13" customWidth="1"/>
    <col min="3" max="3" width="13" customWidth="1"/>
    <col min="4" max="4" width="13" customWidth="1"/>
  </cols>
  <sheetData>
    <row r="1">
      <c r="A1" s="2" t="s">
        <v>47</v>
      </c>
    </row>
    <row r="2">
      <c r="A2" s="4" t="s">
        <v>7</v>
      </c>
    </row>
    <row r="4" ht="30" customHeight="1">
      <c r="A4" s="12" t="s">
        <v>48</v>
      </c>
    </row>
    <row r="6">
      <c r="A6" s="2" t="s">
        <v>49</v>
      </c>
      <c r="B6" s="5" t="s">
        <v>9</v>
      </c>
      <c r="C6" s="5" t="s">
        <v>10</v>
      </c>
      <c r="D6" s="5" t="s">
        <v>11</v>
      </c>
    </row>
    <row r="7">
      <c r="A7" t="s">
        <v>50</v>
      </c>
      <c r="B7" s="13" t="s">
        <v>51</v>
      </c>
      <c r="C7" s="14">
        <f>Accounts!C11/Accounts!B11-1</f>
        <v>0.13879003558718872</v>
      </c>
      <c r="D7" s="14">
        <f>Accounts!D11/Accounts!C11-1</f>
        <v>0.125</v>
      </c>
    </row>
    <row r="8">
      <c r="A8" t="s">
        <v>52</v>
      </c>
      <c r="B8" s="14">
        <f>Accounts!B15/Accounts!B11</f>
        <v>0.11</v>
      </c>
      <c r="C8" s="14">
        <f>Accounts!C15/Accounts!C11</f>
        <v>0.11</v>
      </c>
      <c r="D8" s="14">
        <f>Accounts!D15/Accounts!D11</f>
        <v>0.109</v>
      </c>
    </row>
    <row r="9">
      <c r="A9" t="s">
        <v>53</v>
      </c>
      <c r="B9" s="14">
        <f>Accounts!B43/Accounts!B15</f>
        <v>0.7440957618893562</v>
      </c>
      <c r="C9" s="14">
        <f>Accounts!C43/Accounts!C15</f>
        <v>0.5681818181818182</v>
      </c>
      <c r="D9" s="14">
        <f>Accounts!D43/Accounts!D15</f>
        <v>0.2803261977573904</v>
      </c>
    </row>
    <row r="10">
      <c r="A10" t="s">
        <v>54</v>
      </c>
      <c r="B10" s="15">
        <f>Accounts!B25/Accounts!B11*365</f>
        <v>47.15124555160143</v>
      </c>
      <c r="C10" s="15">
        <f>Accounts!C25/Accounts!C11*365</f>
        <v>55.5940625</v>
      </c>
      <c r="D10" s="15">
        <f>Accounts!D25/Accounts!D11*365</f>
        <v>65.49722222222222</v>
      </c>
    </row>
    <row r="11">
      <c r="A11" t="s">
        <v>55</v>
      </c>
      <c r="B11" s="15">
        <f>Accounts!B27/Accounts!B12*365</f>
        <v>53.13568721693317</v>
      </c>
      <c r="C11" s="15">
        <f>Accounts!C27/Accounts!C12*365</f>
        <v>48.88392857142857</v>
      </c>
      <c r="D11" s="15">
        <f>Accounts!D27/Accounts!D12*365</f>
        <v>46.08585858585859</v>
      </c>
    </row>
    <row r="12">
      <c r="A12" t="s">
        <v>56</v>
      </c>
      <c r="B12" s="15">
        <f>Accounts!B31/Accounts!B12*365</f>
        <v>39.40475090119235</v>
      </c>
      <c r="C12" s="15">
        <f>Accounts!C31/Accounts!C12*365</f>
        <v>47.2692775974026</v>
      </c>
      <c r="D12" s="15">
        <f>Accounts!D31/Accounts!D12*365</f>
        <v>43.26803751803752</v>
      </c>
    </row>
    <row r="13">
      <c r="A13" t="s">
        <v>57</v>
      </c>
      <c r="B13" s="15">
        <f>B10+B11-B12</f>
        <v>60.88218186734225</v>
      </c>
      <c r="C13" s="15">
        <f>C10+C11-C12</f>
        <v>57.20871347402596</v>
      </c>
      <c r="D13" s="15">
        <f>D10+D11-D12</f>
        <v>68.31504329004329</v>
      </c>
    </row>
    <row r="14">
      <c r="A14" t="s">
        <v>58</v>
      </c>
      <c r="B14" s="16">
        <f>(Accounts!B32+Accounts!B33)/Accounts!B15</f>
        <v>0.42057586541572306</v>
      </c>
      <c r="C14" s="16">
        <f>(Accounts!C32+Accounts!C33)/Accounts!C15</f>
        <v>0.3693181818181818</v>
      </c>
      <c r="D14" s="16">
        <f>(Accounts!D32+Accounts!D33)/Accounts!D15</f>
        <v>0.3312945973496432</v>
      </c>
    </row>
    <row r="16">
      <c r="A16" s="2" t="s">
        <v>59</v>
      </c>
      <c r="B16" s="5" t="s">
        <v>9</v>
      </c>
      <c r="C16" s="5" t="s">
        <v>10</v>
      </c>
      <c r="D16" s="5" t="s">
        <v>11</v>
      </c>
    </row>
    <row r="17">
      <c r="A17" s="3" t="s">
        <v>60</v>
      </c>
      <c r="B17" s="16">
        <v>17.606666666666666</v>
      </c>
      <c r="C17" s="16">
        <v>16.88888888888889</v>
      </c>
      <c r="D17" s="16">
        <v>13.616</v>
      </c>
    </row>
    <row r="18" ht="30" customHeight="1">
      <c r="A18" s="3" t="s">
        <v>61</v>
      </c>
      <c r="B18" s="17">
        <v>0.6762243989314337</v>
      </c>
      <c r="C18" s="17">
        <v>0.6530438813349815</v>
      </c>
      <c r="D18" s="17">
        <v>0.6903443619176233</v>
      </c>
    </row>
    <row r="20" ht="30" customHeight="1">
      <c r="A20" s="3" t="s">
        <v>62</v>
      </c>
    </row>
    <row r="21" ht="30" customHeight="1">
      <c r="A21" s="3" t="s">
        <v>63</v>
      </c>
    </row>
    <row r="22" ht="30" customHeight="1">
      <c r="A22" s="3" t="s">
        <v>64</v>
      </c>
    </row>
    <row r="23" ht="30" customHeight="1">
      <c r="A23" s="3" t="s">
        <v>65</v>
      </c>
    </row>
  </sheetData>
  <mergeCells count="5">
    <mergeCell ref="A4:D4"/>
    <mergeCell ref="A20:D20"/>
    <mergeCell ref="A21:D21"/>
    <mergeCell ref="A22:D22"/>
    <mergeCell ref="A23:D2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cols>
    <col min="1" max="1" width="34" customWidth="1"/>
    <col min="2" max="2" width="30" customWidth="1"/>
    <col min="3" max="3" width="30" customWidth="1"/>
    <col min="4" max="4" width="52" customWidth="1"/>
  </cols>
  <sheetData>
    <row r="1">
      <c r="A1" s="2" t="s">
        <v>66</v>
      </c>
    </row>
    <row r="2">
      <c r="A2" s="4" t="s">
        <v>7</v>
      </c>
    </row>
    <row r="4">
      <c r="A4" s="2" t="s">
        <v>67</v>
      </c>
    </row>
    <row r="5">
      <c r="A5" s="2" t="s">
        <v>68</v>
      </c>
      <c r="B5" s="2" t="s">
        <v>69</v>
      </c>
      <c r="C5" s="2" t="s">
        <v>70</v>
      </c>
      <c r="D5" s="2" t="s">
        <v>71</v>
      </c>
    </row>
    <row r="6" ht="30" customHeight="1">
      <c r="A6" s="3" t="s">
        <v>72</v>
      </c>
      <c r="B6" s="3" t="s">
        <v>73</v>
      </c>
      <c r="C6" s="3" t="s">
        <v>74</v>
      </c>
      <c r="D6" s="12" t="s">
        <v>75</v>
      </c>
    </row>
    <row r="7" ht="30" customHeight="1">
      <c r="A7" s="3" t="s">
        <v>76</v>
      </c>
      <c r="B7" s="3" t="s">
        <v>77</v>
      </c>
      <c r="C7" s="3" t="s">
        <v>51</v>
      </c>
      <c r="D7" s="12" t="s">
        <v>78</v>
      </c>
    </row>
    <row r="8" ht="30" customHeight="1">
      <c r="A8" s="3" t="s">
        <v>79</v>
      </c>
      <c r="B8" s="3" t="s">
        <v>80</v>
      </c>
      <c r="C8" s="3" t="s">
        <v>81</v>
      </c>
      <c r="D8" s="12" t="s">
        <v>82</v>
      </c>
    </row>
    <row r="10">
      <c r="A10" s="2" t="s">
        <v>83</v>
      </c>
    </row>
    <row r="11">
      <c r="A11" s="2" t="s">
        <v>68</v>
      </c>
      <c r="B11" s="2" t="s">
        <v>84</v>
      </c>
      <c r="C11" s="2" t="s">
        <v>85</v>
      </c>
      <c r="D11" s="2" t="s">
        <v>86</v>
      </c>
    </row>
    <row r="12" ht="45" customHeight="1">
      <c r="A12" s="3" t="s">
        <v>87</v>
      </c>
      <c r="B12" s="3" t="s">
        <v>88</v>
      </c>
      <c r="C12" s="3" t="s">
        <v>89</v>
      </c>
      <c r="D12" s="3" t="s">
        <v>90</v>
      </c>
    </row>
    <row r="13" ht="45" customHeight="1">
      <c r="A13" s="3" t="s">
        <v>91</v>
      </c>
      <c r="B13" s="3" t="s">
        <v>92</v>
      </c>
      <c r="C13" s="3" t="s">
        <v>93</v>
      </c>
      <c r="D13" s="3" t="s">
        <v>94</v>
      </c>
    </row>
    <row r="14" ht="45" customHeight="1">
      <c r="A14" s="3" t="s">
        <v>95</v>
      </c>
      <c r="B14" s="3" t="s">
        <v>96</v>
      </c>
      <c r="C14" s="3" t="s">
        <v>97</v>
      </c>
      <c r="D14" s="3" t="s">
        <v>51</v>
      </c>
    </row>
    <row r="15" ht="45" customHeight="1">
      <c r="A15" s="3" t="s">
        <v>98</v>
      </c>
      <c r="B15" s="3" t="s">
        <v>99</v>
      </c>
      <c r="C15" s="3" t="s">
        <v>100</v>
      </c>
      <c r="D15" s="3" t="s">
        <v>101</v>
      </c>
    </row>
    <row r="17">
      <c r="A17" s="2" t="s">
        <v>102</v>
      </c>
    </row>
    <row r="18" ht="30" customHeight="1">
      <c r="A18" s="3" t="s">
        <v>103</v>
      </c>
      <c r="B18" s="3" t="s">
        <v>104</v>
      </c>
    </row>
    <row r="19">
      <c r="A19" s="3" t="s">
        <v>105</v>
      </c>
      <c r="B19" s="3" t="s">
        <v>106</v>
      </c>
    </row>
    <row r="20">
      <c r="A20" s="3" t="s">
        <v>107</v>
      </c>
      <c r="B20" s="3" t="s">
        <v>108</v>
      </c>
    </row>
    <row r="21">
      <c r="A21" s="3" t="s">
        <v>109</v>
      </c>
      <c r="B21" s="3" t="s">
        <v>110</v>
      </c>
    </row>
  </sheetData>
  <mergeCells count="4">
    <mergeCell ref="B18:D18"/>
    <mergeCell ref="B19:D19"/>
    <mergeCell ref="B20:D20"/>
    <mergeCell ref="B21:D2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6"/>
  <sheetViews>
    <sheetView workbookViewId="0"/>
  </sheetViews>
  <sheetFormatPr defaultRowHeight="15"/>
  <cols>
    <col min="1" max="1" width="40" customWidth="1"/>
    <col min="2" max="2" width="14" customWidth="1"/>
    <col min="3" max="3" width="14" customWidth="1"/>
    <col min="4" max="4" width="60" customWidth="1"/>
  </cols>
  <sheetData>
    <row r="1">
      <c r="A1" s="2" t="s">
        <v>111</v>
      </c>
    </row>
    <row r="2">
      <c r="A2" s="4" t="s">
        <v>7</v>
      </c>
    </row>
    <row r="4">
      <c r="A4" s="2" t="s">
        <v>112</v>
      </c>
      <c r="B4" s="5" t="s">
        <v>113</v>
      </c>
    </row>
    <row r="5">
      <c r="A5" t="s">
        <v>114</v>
      </c>
      <c r="B5" s="6">
        <v>4000</v>
      </c>
    </row>
    <row r="6">
      <c r="A6" t="s">
        <v>115</v>
      </c>
      <c r="B6" s="6">
        <v>1720</v>
      </c>
    </row>
    <row r="7">
      <c r="A7" t="s">
        <v>116</v>
      </c>
      <c r="B7" s="6">
        <v>2240</v>
      </c>
    </row>
    <row r="8">
      <c r="A8" t="s">
        <v>117</v>
      </c>
      <c r="B8" s="6">
        <v>2780</v>
      </c>
    </row>
    <row r="9">
      <c r="A9" t="s">
        <v>118</v>
      </c>
      <c r="B9" s="6">
        <v>3260</v>
      </c>
    </row>
    <row r="10">
      <c r="A10" t="s">
        <v>119</v>
      </c>
      <c r="B10" s="6">
        <v>3620</v>
      </c>
    </row>
    <row r="11">
      <c r="A11" t="s">
        <v>120</v>
      </c>
      <c r="B11" s="6">
        <v>3850</v>
      </c>
    </row>
    <row r="12">
      <c r="A12" t="s">
        <v>121</v>
      </c>
      <c r="B12" s="6">
        <v>3930</v>
      </c>
    </row>
    <row r="13">
      <c r="A13" t="s">
        <v>122</v>
      </c>
      <c r="B13" s="6">
        <v>3710</v>
      </c>
    </row>
    <row r="14">
      <c r="A14" t="s">
        <v>123</v>
      </c>
      <c r="B14" s="6">
        <v>3180</v>
      </c>
    </row>
    <row r="15">
      <c r="A15" t="s">
        <v>124</v>
      </c>
      <c r="B15" s="6">
        <v>2520</v>
      </c>
    </row>
    <row r="16">
      <c r="A16" t="s">
        <v>125</v>
      </c>
      <c r="B16" s="6">
        <v>1860</v>
      </c>
    </row>
    <row r="17">
      <c r="A17" t="s">
        <v>126</v>
      </c>
      <c r="B17" s="6">
        <v>1300</v>
      </c>
    </row>
    <row r="18" ht="30" customHeight="1">
      <c r="A18" s="12" t="s">
        <v>127</v>
      </c>
    </row>
    <row r="20">
      <c r="A20" s="2" t="s">
        <v>128</v>
      </c>
      <c r="B20" s="5" t="s">
        <v>113</v>
      </c>
      <c r="C20" s="5" t="s">
        <v>129</v>
      </c>
    </row>
    <row r="21">
      <c r="A21" s="3" t="s">
        <v>130</v>
      </c>
      <c r="B21" s="6">
        <v>2050</v>
      </c>
      <c r="C21" s="17">
        <f>B21/B$27</f>
        <v>0.3173374613003096</v>
      </c>
    </row>
    <row r="22">
      <c r="A22" s="3" t="s">
        <v>131</v>
      </c>
      <c r="B22" s="6">
        <v>1720</v>
      </c>
      <c r="C22" s="17">
        <f>B22/B$27</f>
        <v>0.26625386996904027</v>
      </c>
    </row>
    <row r="23">
      <c r="A23" s="3" t="s">
        <v>132</v>
      </c>
      <c r="B23" s="6">
        <v>1266</v>
      </c>
      <c r="C23" s="17">
        <f>B23/B$27</f>
        <v>0.19597523219814242</v>
      </c>
      <c r="D23" s="12" t="s">
        <v>133</v>
      </c>
    </row>
    <row r="24" ht="45" customHeight="1">
      <c r="A24" s="3" t="s">
        <v>134</v>
      </c>
      <c r="B24" s="6">
        <v>438</v>
      </c>
      <c r="C24" s="17">
        <f>B24/B$27</f>
        <v>0.06780185758513932</v>
      </c>
      <c r="D24" s="12" t="s">
        <v>135</v>
      </c>
    </row>
    <row r="25">
      <c r="A25" s="3" t="s">
        <v>136</v>
      </c>
      <c r="B25" s="6">
        <v>930</v>
      </c>
      <c r="C25" s="17">
        <f>B25/B$27</f>
        <v>0.14396284829721362</v>
      </c>
    </row>
    <row r="26">
      <c r="A26" s="3" t="s">
        <v>137</v>
      </c>
      <c r="B26" s="6">
        <v>56</v>
      </c>
      <c r="C26" s="17">
        <f>B26/B$27</f>
        <v>0.0086687306501548</v>
      </c>
      <c r="D26" s="12" t="s">
        <v>138</v>
      </c>
    </row>
    <row r="27">
      <c r="A27" s="7" t="s">
        <v>139</v>
      </c>
      <c r="B27" s="8">
        <f>SUM(B21:B26)</f>
        <v>6460</v>
      </c>
    </row>
    <row r="29">
      <c r="A29" s="2" t="s">
        <v>140</v>
      </c>
    </row>
    <row r="30">
      <c r="A30" s="2" t="s">
        <v>141</v>
      </c>
      <c r="B30" s="5" t="s">
        <v>11</v>
      </c>
      <c r="C30" s="5" t="s">
        <v>142</v>
      </c>
      <c r="D30" s="2" t="s">
        <v>86</v>
      </c>
    </row>
    <row r="31" ht="30" customHeight="1">
      <c r="A31" s="3" t="s">
        <v>143</v>
      </c>
      <c r="B31" s="17">
        <v>0.25</v>
      </c>
      <c r="C31" s="17">
        <v>0.23</v>
      </c>
      <c r="D31" s="12" t="s">
        <v>144</v>
      </c>
    </row>
    <row r="32" ht="30" customHeight="1">
      <c r="A32" s="3" t="s">
        <v>145</v>
      </c>
      <c r="B32" s="17">
        <v>0.19</v>
      </c>
      <c r="C32" s="17">
        <v>0.18</v>
      </c>
      <c r="D32" s="12" t="s">
        <v>146</v>
      </c>
    </row>
    <row r="33" ht="30" customHeight="1">
      <c r="A33" s="3" t="s">
        <v>147</v>
      </c>
      <c r="B33" s="17">
        <v>0.18</v>
      </c>
      <c r="C33" s="17">
        <v>0.19</v>
      </c>
      <c r="D33" s="12" t="s">
        <v>148</v>
      </c>
    </row>
    <row r="34" ht="30" customHeight="1">
      <c r="A34" s="3" t="s">
        <v>149</v>
      </c>
      <c r="B34" s="17">
        <v>0.13</v>
      </c>
      <c r="C34" s="17">
        <v>0.18</v>
      </c>
      <c r="D34" s="12" t="s">
        <v>150</v>
      </c>
    </row>
    <row r="35">
      <c r="A35" s="3" t="s">
        <v>151</v>
      </c>
      <c r="B35" s="17">
        <v>0.13</v>
      </c>
      <c r="C35" s="17">
        <v>0.12</v>
      </c>
      <c r="D35" s="12" t="s">
        <v>152</v>
      </c>
    </row>
    <row r="36" ht="30" customHeight="1">
      <c r="A36" s="3" t="s">
        <v>153</v>
      </c>
      <c r="B36" s="17">
        <v>0.12</v>
      </c>
      <c r="C36" s="17">
        <v>0.1</v>
      </c>
      <c r="D36" s="12" t="s">
        <v>154</v>
      </c>
    </row>
  </sheetData>
  <mergeCells count="1">
    <mergeCell ref="A18:D1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/>
  </sheetViews>
  <sheetFormatPr defaultRowHeight="15"/>
  <cols>
    <col min="1" max="1" width="40" customWidth="1"/>
    <col min="2" max="2" width="20" customWidth="1"/>
    <col min="3" max="3" width="20" customWidth="1"/>
    <col min="4" max="4" width="20" customWidth="1"/>
    <col min="5" max="5" width="56" customWidth="1"/>
  </cols>
  <sheetData>
    <row r="1">
      <c r="A1" s="2" t="s">
        <v>155</v>
      </c>
    </row>
    <row r="2">
      <c r="A2" s="4" t="s">
        <v>7</v>
      </c>
    </row>
    <row r="4">
      <c r="A4" s="2" t="s">
        <v>156</v>
      </c>
    </row>
    <row r="5">
      <c r="B5" s="5" t="s">
        <v>9</v>
      </c>
      <c r="C5" s="5" t="s">
        <v>10</v>
      </c>
      <c r="D5" s="5" t="s">
        <v>11</v>
      </c>
    </row>
    <row r="6">
      <c r="A6" s="3" t="s">
        <v>157</v>
      </c>
      <c r="B6" s="18" t="s">
        <v>158</v>
      </c>
      <c r="C6" s="18" t="s">
        <v>159</v>
      </c>
      <c r="D6" s="18" t="s">
        <v>159</v>
      </c>
      <c r="E6" s="12" t="s">
        <v>160</v>
      </c>
    </row>
    <row r="7">
      <c r="A7" s="3" t="s">
        <v>161</v>
      </c>
      <c r="B7" s="18" t="s">
        <v>162</v>
      </c>
      <c r="C7" s="18" t="s">
        <v>163</v>
      </c>
      <c r="D7" s="18" t="s">
        <v>164</v>
      </c>
      <c r="E7" s="12" t="s">
        <v>160</v>
      </c>
    </row>
    <row r="8">
      <c r="A8" s="3" t="s">
        <v>165</v>
      </c>
      <c r="B8" s="18" t="s">
        <v>51</v>
      </c>
      <c r="C8" s="18" t="s">
        <v>166</v>
      </c>
      <c r="D8" s="18" t="s">
        <v>167</v>
      </c>
      <c r="E8" s="12" t="s">
        <v>160</v>
      </c>
    </row>
    <row r="9">
      <c r="A9" s="3" t="s">
        <v>168</v>
      </c>
      <c r="B9" s="18" t="s">
        <v>169</v>
      </c>
      <c r="C9" s="18" t="s">
        <v>167</v>
      </c>
      <c r="D9" s="18" t="s">
        <v>159</v>
      </c>
      <c r="E9" s="12" t="s">
        <v>170</v>
      </c>
    </row>
    <row r="10">
      <c r="A10" s="3" t="s">
        <v>171</v>
      </c>
      <c r="B10" s="18" t="s">
        <v>172</v>
      </c>
      <c r="C10" s="18" t="s">
        <v>173</v>
      </c>
      <c r="D10" s="18" t="s">
        <v>174</v>
      </c>
    </row>
    <row r="11">
      <c r="A11" s="19" t="s">
        <v>12</v>
      </c>
      <c r="B11" s="20" t="s">
        <v>175</v>
      </c>
      <c r="C11" s="20" t="s">
        <v>176</v>
      </c>
      <c r="D11" s="20" t="s">
        <v>177</v>
      </c>
    </row>
    <row r="12">
      <c r="A12" s="12" t="s">
        <v>178</v>
      </c>
    </row>
    <row r="14">
      <c r="A14" s="2" t="s">
        <v>179</v>
      </c>
    </row>
    <row r="15">
      <c r="B15" s="5" t="s">
        <v>9</v>
      </c>
      <c r="C15" s="5" t="s">
        <v>10</v>
      </c>
      <c r="D15" s="5" t="s">
        <v>11</v>
      </c>
    </row>
    <row r="16">
      <c r="A16" s="3" t="s">
        <v>180</v>
      </c>
      <c r="B16" s="18" t="s">
        <v>181</v>
      </c>
      <c r="C16" s="18" t="s">
        <v>182</v>
      </c>
      <c r="D16" s="18" t="s">
        <v>183</v>
      </c>
    </row>
    <row r="17">
      <c r="A17" s="3" t="s">
        <v>184</v>
      </c>
      <c r="B17" s="18" t="s">
        <v>185</v>
      </c>
      <c r="C17" s="18" t="s">
        <v>186</v>
      </c>
      <c r="D17" s="18" t="s">
        <v>187</v>
      </c>
      <c r="E17" s="12" t="s">
        <v>188</v>
      </c>
    </row>
    <row r="18" ht="30" customHeight="1">
      <c r="A18" s="3" t="s">
        <v>189</v>
      </c>
      <c r="B18" s="18" t="s">
        <v>190</v>
      </c>
      <c r="C18" s="18" t="s">
        <v>191</v>
      </c>
      <c r="D18" s="18" t="s">
        <v>192</v>
      </c>
    </row>
    <row r="19" ht="30" customHeight="1">
      <c r="A19" s="12" t="s">
        <v>193</v>
      </c>
    </row>
    <row r="21">
      <c r="A21" s="2" t="s">
        <v>194</v>
      </c>
    </row>
    <row r="22">
      <c r="B22" s="5" t="s">
        <v>195</v>
      </c>
      <c r="C22" s="5" t="s">
        <v>196</v>
      </c>
      <c r="D22" s="5" t="s">
        <v>197</v>
      </c>
    </row>
    <row r="23">
      <c r="A23" s="3" t="s">
        <v>143</v>
      </c>
      <c r="B23" s="18" t="s">
        <v>198</v>
      </c>
      <c r="C23" s="18" t="s">
        <v>199</v>
      </c>
      <c r="D23" s="18" t="s">
        <v>200</v>
      </c>
    </row>
    <row r="24">
      <c r="A24" s="3" t="s">
        <v>145</v>
      </c>
      <c r="B24" s="18" t="s">
        <v>201</v>
      </c>
      <c r="C24" s="18" t="s">
        <v>202</v>
      </c>
      <c r="D24" s="18" t="s">
        <v>203</v>
      </c>
    </row>
    <row r="25">
      <c r="A25" s="3" t="s">
        <v>147</v>
      </c>
      <c r="B25" s="18" t="s">
        <v>204</v>
      </c>
      <c r="C25" s="18" t="s">
        <v>205</v>
      </c>
      <c r="D25" s="18" t="s">
        <v>206</v>
      </c>
    </row>
    <row r="26">
      <c r="A26" s="3" t="s">
        <v>149</v>
      </c>
      <c r="B26" s="18" t="s">
        <v>207</v>
      </c>
      <c r="C26" s="18" t="s">
        <v>208</v>
      </c>
      <c r="D26" s="18" t="s">
        <v>209</v>
      </c>
    </row>
    <row r="27">
      <c r="A27" s="12" t="s">
        <v>210</v>
      </c>
    </row>
  </sheetData>
  <mergeCells count="3">
    <mergeCell ref="A12:E12"/>
    <mergeCell ref="A19:E19"/>
    <mergeCell ref="A27:E2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2"/>
  <sheetViews>
    <sheetView workbookViewId="0"/>
  </sheetViews>
  <sheetFormatPr defaultRowHeight="15"/>
  <cols>
    <col min="1" max="1" width="34" customWidth="1"/>
    <col min="2" max="2" width="22" customWidth="1"/>
    <col min="3" max="3" width="70" customWidth="1"/>
  </cols>
  <sheetData>
    <row r="1">
      <c r="A1" s="2" t="s">
        <v>211</v>
      </c>
    </row>
    <row r="2">
      <c r="A2" s="4" t="s">
        <v>7</v>
      </c>
    </row>
    <row r="4">
      <c r="A4" s="2" t="s">
        <v>212</v>
      </c>
    </row>
    <row r="5">
      <c r="A5" s="2" t="s">
        <v>213</v>
      </c>
      <c r="B5" s="5" t="s">
        <v>214</v>
      </c>
      <c r="C5" s="2" t="s">
        <v>142</v>
      </c>
    </row>
    <row r="6">
      <c r="A6" s="3" t="s">
        <v>12</v>
      </c>
      <c r="B6" s="18" t="s">
        <v>177</v>
      </c>
      <c r="C6" s="3" t="s">
        <v>215</v>
      </c>
    </row>
    <row r="7">
      <c r="A7" s="3" t="s">
        <v>171</v>
      </c>
      <c r="B7" s="18" t="s">
        <v>174</v>
      </c>
      <c r="C7" s="3" t="s">
        <v>216</v>
      </c>
    </row>
    <row r="8">
      <c r="A8" s="3" t="s">
        <v>217</v>
      </c>
      <c r="B8" s="18" t="s">
        <v>218</v>
      </c>
      <c r="C8" s="3" t="s">
        <v>218</v>
      </c>
    </row>
    <row r="9">
      <c r="A9" s="3" t="s">
        <v>16</v>
      </c>
      <c r="B9" s="18" t="s">
        <v>219</v>
      </c>
      <c r="C9" s="3" t="s">
        <v>220</v>
      </c>
    </row>
    <row r="10">
      <c r="A10" s="3" t="s">
        <v>221</v>
      </c>
      <c r="B10" s="18" t="s">
        <v>222</v>
      </c>
      <c r="C10" s="3" t="s">
        <v>223</v>
      </c>
    </row>
    <row r="11">
      <c r="A11" s="3" t="s">
        <v>41</v>
      </c>
      <c r="B11" s="18" t="s">
        <v>224</v>
      </c>
      <c r="C11" s="3" t="s">
        <v>225</v>
      </c>
    </row>
    <row r="12">
      <c r="A12" s="3" t="s">
        <v>226</v>
      </c>
      <c r="B12" s="18" t="s">
        <v>227</v>
      </c>
      <c r="C12" s="3" t="s">
        <v>228</v>
      </c>
    </row>
    <row r="13">
      <c r="A13" s="3" t="s">
        <v>43</v>
      </c>
      <c r="B13" s="18" t="s">
        <v>227</v>
      </c>
      <c r="C13" s="3" t="s">
        <v>229</v>
      </c>
    </row>
    <row r="14">
      <c r="A14" s="3" t="s">
        <v>230</v>
      </c>
      <c r="B14" s="18" t="s">
        <v>231</v>
      </c>
      <c r="C14" s="3" t="s">
        <v>232</v>
      </c>
    </row>
    <row r="16">
      <c r="A16" s="2" t="s">
        <v>233</v>
      </c>
    </row>
    <row r="17">
      <c r="A17" s="2" t="s">
        <v>213</v>
      </c>
      <c r="B17" s="5" t="s">
        <v>234</v>
      </c>
      <c r="C17" s="2" t="s">
        <v>235</v>
      </c>
    </row>
    <row r="18">
      <c r="A18" s="3" t="s">
        <v>12</v>
      </c>
      <c r="B18" s="13" t="s">
        <v>236</v>
      </c>
      <c r="C18" s="3" t="s">
        <v>177</v>
      </c>
    </row>
    <row r="19">
      <c r="A19" s="3" t="s">
        <v>171</v>
      </c>
      <c r="B19" s="13" t="s">
        <v>237</v>
      </c>
      <c r="C19" s="3" t="s">
        <v>174</v>
      </c>
    </row>
    <row r="20">
      <c r="A20" s="3" t="s">
        <v>16</v>
      </c>
      <c r="B20" s="13" t="s">
        <v>238</v>
      </c>
      <c r="C20" s="3" t="s">
        <v>219</v>
      </c>
    </row>
    <row r="21">
      <c r="A21" s="3" t="s">
        <v>41</v>
      </c>
      <c r="B21" s="13" t="s">
        <v>239</v>
      </c>
      <c r="C21" s="3" t="s">
        <v>224</v>
      </c>
    </row>
    <row r="22">
      <c r="A22" s="3" t="s">
        <v>240</v>
      </c>
      <c r="B22" s="13" t="s">
        <v>241</v>
      </c>
      <c r="C22" s="3" t="s">
        <v>242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FormatPr defaultRowHeight="15"/>
  <cols>
    <col min="1" max="1" width="36" customWidth="1"/>
    <col min="2" max="2" width="12" customWidth="1"/>
    <col min="3" max="3" width="90" customWidth="1"/>
  </cols>
  <sheetData>
    <row r="1">
      <c r="A1" s="2" t="s">
        <v>243</v>
      </c>
    </row>
    <row r="2">
      <c r="A2" s="4" t="s">
        <v>7</v>
      </c>
    </row>
    <row r="4">
      <c r="A4" s="2" t="s">
        <v>244</v>
      </c>
    </row>
    <row r="5">
      <c r="A5" s="2" t="s">
        <v>245</v>
      </c>
      <c r="B5" s="5" t="s">
        <v>129</v>
      </c>
      <c r="C5" s="2" t="s">
        <v>71</v>
      </c>
    </row>
    <row r="6" ht="30" customHeight="1">
      <c r="A6" s="3" t="s">
        <v>246</v>
      </c>
      <c r="B6" s="17">
        <v>1</v>
      </c>
      <c r="C6" s="12" t="s">
        <v>247</v>
      </c>
    </row>
    <row r="8" ht="30" customHeight="1">
      <c r="A8" s="21" t="s">
        <v>248</v>
      </c>
      <c r="B8" s="3" t="s">
        <v>249</v>
      </c>
    </row>
    <row r="9" ht="30" customHeight="1">
      <c r="A9" s="21" t="s">
        <v>250</v>
      </c>
      <c r="B9" s="3" t="s">
        <v>251</v>
      </c>
    </row>
    <row r="10">
      <c r="A10" s="21" t="s">
        <v>252</v>
      </c>
      <c r="B10" s="3" t="s">
        <v>253</v>
      </c>
    </row>
    <row r="12" ht="45" customHeight="1">
      <c r="A12" s="3" t="s">
        <v>254</v>
      </c>
    </row>
    <row r="14">
      <c r="A14" s="2" t="s">
        <v>255</v>
      </c>
    </row>
    <row r="15">
      <c r="A15" s="3" t="s">
        <v>256</v>
      </c>
    </row>
    <row r="16">
      <c r="A16" s="3" t="s">
        <v>257</v>
      </c>
    </row>
    <row r="17">
      <c r="A17" s="3" t="s">
        <v>258</v>
      </c>
    </row>
    <row r="18">
      <c r="A18" s="3" t="s">
        <v>259</v>
      </c>
    </row>
    <row r="19">
      <c r="A19" s="3" t="s">
        <v>260</v>
      </c>
    </row>
  </sheetData>
  <mergeCells count="9">
    <mergeCell ref="B8:C8"/>
    <mergeCell ref="B9:C9"/>
    <mergeCell ref="B10:C10"/>
    <mergeCell ref="A12:C12"/>
    <mergeCell ref="A15:C15"/>
    <mergeCell ref="A16:C16"/>
    <mergeCell ref="A17:C17"/>
    <mergeCell ref="A18:C18"/>
    <mergeCell ref="A19:C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Banking Judgment Lab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Accounts</vt:lpstr>
      <vt:lpstr>Ratios &amp; covenants</vt:lpstr>
      <vt:lpstr>Facilities &amp; security</vt:lpstr>
      <vt:lpstr>Conduct &amp; debtors</vt:lpstr>
      <vt:lpstr>Tables</vt:lpstr>
      <vt:lpstr>Budget</vt:lpstr>
      <vt:lpstr>The business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Aoraki Trade Exports Ltd — the file, Issue 02</dc:title>
  <dc:subject>Aoraki Trade Exports — Multi-Currency Facility Drill</dc:subject>
  <dc:creator>Banking Judgment Lab</dc:creator>
  <dc:description>https://www.bankingjudgmentlab.com/drills/aoraki-trade-exports · Composite case — fictional. Built for teaching; it describes no real company.</dc:description>
  <cp:lastModifiedBy>Banking Judgment Lab</cp:lastModifiedBy>
  <dcterms:created xsi:type="dcterms:W3CDTF">2026-07-07T00:00:00Z</dcterms:created>
  <dcterms:modified xsi:type="dcterms:W3CDTF">2026-09-26T00:00:00Z</dcterms:modified>
</cp:coreProperties>
</file>