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Accounts" sheetId="1" r:id="rId1"/>
    <sheet name="Ratios &amp; covenants" sheetId="2" r:id="rId2"/>
    <sheet name="Facilities &amp; security" sheetId="3" r:id="rId3"/>
    <sheet name="Conduct &amp; debtors" sheetId="4" r:id="rId4"/>
    <sheet name="Tables" sheetId="5" r:id="rId5"/>
    <sheet name="Budget" sheetId="6" r:id="rId6"/>
    <sheet name="The business" sheetId="7" r:id="rId7"/>
  </sheets>
  <calcPr calcId="191029" fullCalcOnLoad="1"/>
</workbook>
</file>

<file path=xl/sharedStrings.xml><?xml version="1.0" encoding="utf-8"?>
<sst xmlns="http://schemas.openxmlformats.org/spreadsheetml/2006/main" count="340" uniqueCount="285">
  <si>
    <t>Meridian Logistics Ltd</t>
  </si>
  <si>
    <t>Issue 05 · Meridian Logistics — Concentration Drill</t>
  </si>
  <si>
    <t>US$ thousands (US$000), FY23–FY25. FY25 is the year just closed, the first on the renewed grocery contract.</t>
  </si>
  <si>
    <t>As the file stood when the request arrived: FY25 management accounts for the year just closed, FY23 and FY24 audited, the FY26 budget approved by the board.</t>
  </si>
  <si>
    <t>Operating cash flow is after interest and tax paid; debtor days are on revenue, stock and creditor days on cost of sales.</t>
  </si>
  <si>
    <t>Blue figures are typed in; black ones are formulas. Costs and outflows are positive and subtracted; loan flows are signed, a repayment negative. The first year's balances are values: the opening balance sheet is not in the file.</t>
  </si>
  <si>
    <t>https://www.bankingjudgmentlab.com/drills/meridian-logistics-concentration</t>
  </si>
  <si>
    <t>Composite case — fictional. Built for teaching; it describes no real company.</t>
  </si>
  <si>
    <t>PROFIT AND LOSS · US$000</t>
  </si>
  <si>
    <t>FY23</t>
  </si>
  <si>
    <t>FY24</t>
  </si>
  <si>
    <t>FY25</t>
  </si>
  <si>
    <t>Revenue</t>
  </si>
  <si>
    <t>Direct operating costs</t>
  </si>
  <si>
    <t>Gross profit</t>
  </si>
  <si>
    <t>Overheads</t>
  </si>
  <si>
    <t>EBITDA</t>
  </si>
  <si>
    <t>Depreciation</t>
  </si>
  <si>
    <t>EBIT</t>
  </si>
  <si>
    <t>Interest</t>
  </si>
  <si>
    <t>Profit before tax</t>
  </si>
  <si>
    <t>Tax</t>
  </si>
  <si>
    <t>Net profit after tax</t>
  </si>
  <si>
    <t>BALANCE SHEET AT YEAR-END · US$000</t>
  </si>
  <si>
    <t>Cash</t>
  </si>
  <si>
    <t>Receivables</t>
  </si>
  <si>
    <t>Inventory</t>
  </si>
  <si>
    <t>Current assets</t>
  </si>
  <si>
    <t>Fleet and equipment</t>
  </si>
  <si>
    <t>Total assets</t>
  </si>
  <si>
    <t>Trade payables</t>
  </si>
  <si>
    <t>Revolver (drawn)</t>
  </si>
  <si>
    <t>Fleet loans</t>
  </si>
  <si>
    <t>Total liabilities</t>
  </si>
  <si>
    <t>Shareholders' equity</t>
  </si>
  <si>
    <t>Total liabilities and equity</t>
  </si>
  <si>
    <t>CASH FLOW · US$000</t>
  </si>
  <si>
    <t>Increase in working capital</t>
  </si>
  <si>
    <t>Interest paid</t>
  </si>
  <si>
    <t>Tax paid</t>
  </si>
  <si>
    <t>Operating cash flow</t>
  </si>
  <si>
    <t>Capital expenditure</t>
  </si>
  <si>
    <t>Dividends</t>
  </si>
  <si>
    <t>Fleet loans drawn / (repaid)</t>
  </si>
  <si>
    <t>Revolver drawn / (repaid)</t>
  </si>
  <si>
    <t>Net change in cash</t>
  </si>
  <si>
    <t>Meridian Logistics Ltd · Issue 05 — ratios and covenants</t>
  </si>
  <si>
    <t>Computed from the Accounts sheet: debtor days on revenue, stock and creditor days on cost of sales, a 365-day year.</t>
  </si>
  <si>
    <t>RATIOS FROM THE STATEMENTS</t>
  </si>
  <si>
    <t>Revenue growth</t>
  </si>
  <si>
    <t>—</t>
  </si>
  <si>
    <t>EBITDA margin</t>
  </si>
  <si>
    <t>Operating cash flow ÷ EBITDA</t>
  </si>
  <si>
    <t>Debtor days (on revenue)</t>
  </si>
  <si>
    <t>Stock days (on cost of sales)</t>
  </si>
  <si>
    <t>Creditor days (on cost of sales)</t>
  </si>
  <si>
    <t>Cash conversion cycle, days</t>
  </si>
  <si>
    <t>Total debt ÷ EBITDA</t>
  </si>
  <si>
    <t>COVENANTS, TESTED ON THE AUDITED ACCOUNTS</t>
  </si>
  <si>
    <t>Debt service cover (EBITDA to interest and scheduled principal) — at least 1.5×</t>
  </si>
  <si>
    <t>Total debt to EBITDA — no more than 2.5×</t>
  </si>
  <si>
    <t>While the fleet loans ran: audited accounts within 120 days of year-end, with a certificate of both covenants. Every certificate arrived on time and every instalment was paid on its date.</t>
  </si>
  <si>
    <t>No test on FY25: the covenants belonged to the fleet loans and fell away with the last instalment, in M10.</t>
  </si>
  <si>
    <t>Nothing is required today. The FY25 management accounts came with the request; the audited accounts follow within 120 days of the year-end.</t>
  </si>
  <si>
    <t>Nine years with the bank: no dishonoured payment, reviews on time.</t>
  </si>
  <si>
    <t>Meridian Logistics Ltd · Issue 05 — facilities and security</t>
  </si>
  <si>
    <t>THE FACILITIES</t>
  </si>
  <si>
    <t>Facility</t>
  </si>
  <si>
    <t>Now</t>
  </si>
  <si>
    <t>Requested</t>
  </si>
  <si>
    <t>Note</t>
  </si>
  <si>
    <t>Fleet loans, 2019–2021</t>
  </si>
  <si>
    <t>Repaid</t>
  </si>
  <si>
    <t>The last of the fleet finance ran off in FY25. Since then the fleet has aged to 6.8 years with replacement deferred.</t>
  </si>
  <si>
    <t>Term loan — fleet and fit-out</t>
  </si>
  <si>
    <t>US$6.0m</t>
  </si>
  <si>
    <t>18 linehaul units, US$4.5m, and the distribution-centre fit-out for the contract, US$1.5m. The split is the file's; the drill gives the total.</t>
  </si>
  <si>
    <t>Security and covenants</t>
  </si>
  <si>
    <t>General security agreement; no covenants since the fleet loans repaid</t>
  </si>
  <si>
    <t>To be set with the loan</t>
  </si>
  <si>
    <t>No guarantees. A clean nine-year relationship, transactional banking only today.</t>
  </si>
  <si>
    <t>FACILITIES AND PRICING</t>
  </si>
  <si>
    <t>Amount</t>
  </si>
  <si>
    <t>Pricing</t>
  </si>
  <si>
    <t>Terms</t>
  </si>
  <si>
    <t>Three four-year loans, all repaid. The last, US$2.88m drawn in 2021, paid its final instalment in M10 of FY25</t>
  </si>
  <si>
    <t>Fixed; the last at 5.50%</t>
  </si>
  <si>
    <t>Monthly instalments. Two covenants, which fell away with the last repayment</t>
  </si>
  <si>
    <t>Transactional banking</t>
  </si>
  <si>
    <t>Operating and payroll accounts, and business cards</t>
  </si>
  <si>
    <t>Account and card fees</t>
  </si>
  <si>
    <t>The request</t>
  </si>
  <si>
    <t>A US$6.0m term loan: 18 linehaul units, US$4.5m, and the distribution-centre fit-out, US$1.5m</t>
  </si>
  <si>
    <t>Not yet discussed</t>
  </si>
  <si>
    <t>Asked for over five years, the contract's term, drawn at the contract start next quarter</t>
  </si>
  <si>
    <t>SECURITY</t>
  </si>
  <si>
    <t>General security agreement</t>
  </si>
  <si>
    <t>Over all present and after-acquired property of Meridian Logistics Ltd, first-ranking, registered with the first fleet loan in 2019. Still in place, with nothing drawn against it.</t>
  </si>
  <si>
    <t>The fleet</t>
  </si>
  <si>
    <t>84 powered units and 120 trailers, owned outright. No finance company holds a charge over any of them.</t>
  </si>
  <si>
    <t>Guarantees</t>
  </si>
  <si>
    <t>None.</t>
  </si>
  <si>
    <t>Meridian Logistics Ltd · Issue 05 — conduct, debtors and customers</t>
  </si>
  <si>
    <t>DEBTORS AT THE FY25 YEAR-END</t>
  </si>
  <si>
    <t>US$000</t>
  </si>
  <si>
    <t>Share</t>
  </si>
  <si>
    <t>The grocery chain — not yet due</t>
  </si>
  <si>
    <t>Paid on the 20th of the month following invoice</t>
  </si>
  <si>
    <t>Other customers — within terms</t>
  </si>
  <si>
    <t>30 days from invoice</t>
  </si>
  <si>
    <t>Other customers — up to 30 days past terms</t>
  </si>
  <si>
    <t>Other customers — 31–60 days past terms</t>
  </si>
  <si>
    <t>Other customers — over 60 days past terms</t>
  </si>
  <si>
    <t>One fuel-surcharge invoice, disputed by a spot customer; not provided</t>
  </si>
  <si>
    <t>Total, as in the balance sheet</t>
  </si>
  <si>
    <t>CUSTOMERS</t>
  </si>
  <si>
    <t>Customer</t>
  </si>
  <si>
    <t>BUDGET</t>
  </si>
  <si>
    <t>The national grocery chain</t>
  </si>
  <si>
    <t>Investment-grade. The renewed national distribution contract: linehaul and warehousing, five years from next quarter, 90 days' termination for convenience</t>
  </si>
  <si>
    <t>A beverage distributor</t>
  </si>
  <si>
    <t>Inter-island linehaul; a two-year contract with a year to run; 30 days</t>
  </si>
  <si>
    <t>A building-supplies merchant</t>
  </si>
  <si>
    <t>Linehaul on a rate card, no fixed term; 30 days</t>
  </si>
  <si>
    <t>About forty other customers</t>
  </si>
  <si>
    <t>Contract and spot linehaul, and warehousing for smaller clients; 30 days</t>
  </si>
  <si>
    <t>Meridian Logistics Ltd · Issue 05 — the rest of the file's tables</t>
  </si>
  <si>
    <t>REVENUE BY CUSTOMER, THREE YEARS</t>
  </si>
  <si>
    <t>The grocery chain</t>
  </si>
  <si>
    <t>US$13.33m</t>
  </si>
  <si>
    <t>US$17.10m</t>
  </si>
  <si>
    <t>US$30.16m</t>
  </si>
  <si>
    <t>All other customers</t>
  </si>
  <si>
    <t>US$29.67m</t>
  </si>
  <si>
    <t>US$30.40m</t>
  </si>
  <si>
    <t>US$21.84m</t>
  </si>
  <si>
    <t>The chain's share</t>
  </si>
  <si>
    <t>31%</t>
  </si>
  <si>
    <t>36%</t>
  </si>
  <si>
    <t>58%</t>
  </si>
  <si>
    <t>US$43.00m</t>
  </si>
  <si>
    <t>US$47.50m</t>
  </si>
  <si>
    <t>US$52.00m</t>
  </si>
  <si>
    <t>FY25 is the first year on the renewed rates, with the chain's regions moving across in stages. Two contract accounts ended in FY25 — one re-tendered to another operator, one taken back in-house — and spot work was cut back as trucks went onto the chain's volumes.</t>
  </si>
  <si>
    <t>THE GROCERY CONTRACT</t>
  </si>
  <si>
    <t>AS SIGNED</t>
  </si>
  <si>
    <t>Counterparty</t>
  </si>
  <si>
    <t>A national grocery chain; investment-grade</t>
  </si>
  <si>
    <t>Won</t>
  </si>
  <si>
    <t>At the chain's re-tender last year, early in FY25. Meridian carried part of the chain's distribution under the contract before; the renewal widened it</t>
  </si>
  <si>
    <t>Term</t>
  </si>
  <si>
    <t>Five years from the contract start next quarter, when the dedicated distribution centre opens</t>
  </si>
  <si>
    <t>Scope</t>
  </si>
  <si>
    <t>Linehaul across the chain's national network, and warehousing for it in a dedicated distribution centre</t>
  </si>
  <si>
    <t>Volumes</t>
  </si>
  <si>
    <t>Committed weekly volumes by lane, on a rate card</t>
  </si>
  <si>
    <t>Price</t>
  </si>
  <si>
    <t>Rates 90 basis points cheaper than the contract they replaced. Fuel passed through monthly; rates reviewed each year against a cost index</t>
  </si>
  <si>
    <t>Service levels</t>
  </si>
  <si>
    <t>Full capacity from the first day of the term; credits against invoices for missed delivery windows</t>
  </si>
  <si>
    <t>Termination</t>
  </si>
  <si>
    <t>The chain may end the contract for convenience on 90 days' notice — its standard clause. The MD asked once, during the renewal, for longer, and was declined</t>
  </si>
  <si>
    <t>On termination</t>
  </si>
  <si>
    <t>Payment for services delivered to the date. The contract makes no provision for the fit-out</t>
  </si>
  <si>
    <t>Payment</t>
  </si>
  <si>
    <t>The 20th of the month following invoice</t>
  </si>
  <si>
    <t>THE FLEET AT THE FY25 YEAR-END</t>
  </si>
  <si>
    <t>UNITS</t>
  </si>
  <si>
    <t>AVERAGE AGE</t>
  </si>
  <si>
    <t>HELD</t>
  </si>
  <si>
    <t>Linehaul tractor units</t>
  </si>
  <si>
    <t>58</t>
  </si>
  <si>
    <t>7.1 years</t>
  </si>
  <si>
    <t>Owned</t>
  </si>
  <si>
    <t>14 of them more than ten years old</t>
  </si>
  <si>
    <t>Rigid trucks</t>
  </si>
  <si>
    <t>26</t>
  </si>
  <si>
    <t>6.1 years</t>
  </si>
  <si>
    <t>Regional and store delivery</t>
  </si>
  <si>
    <t>Powered fleet</t>
  </si>
  <si>
    <t>84</t>
  </si>
  <si>
    <t>6.8 years</t>
  </si>
  <si>
    <t>Owned outright</t>
  </si>
  <si>
    <t>The 6.8 years in the file is the powered fleet's. Beside it: 120 trailers, owned, averaging nine years; 34 forklifts on operating leases; about a dozen owner-drivers on regular subcontract runs.</t>
  </si>
  <si>
    <t>THE REQUEST, AS QUOTED</t>
  </si>
  <si>
    <t>COST</t>
  </si>
  <si>
    <t>18 linehaul tractor units</t>
  </si>
  <si>
    <t>US$4.50m</t>
  </si>
  <si>
    <t>The same make and specification as the current fleet, set up for B-train work; US$0.25m each</t>
  </si>
  <si>
    <t>Racking and mezzanine</t>
  </si>
  <si>
    <t>US$0.62m</t>
  </si>
  <si>
    <t>Laid out to the chain's store-order pick profile</t>
  </si>
  <si>
    <t>Conveyor and sortation</t>
  </si>
  <si>
    <t>US$0.38m</t>
  </si>
  <si>
    <t>Sorting to the chain's store delivery sequence</t>
  </si>
  <si>
    <t>Chilled rooms</t>
  </si>
  <si>
    <t>US$0.30m</t>
  </si>
  <si>
    <t>Part of the warehouse converted for the chain's chilled lines</t>
  </si>
  <si>
    <t>Systems integration</t>
  </si>
  <si>
    <t>US$0.20m</t>
  </si>
  <si>
    <t>The warehouse system linked to the chain's ordering and replenishment</t>
  </si>
  <si>
    <t>US$6.00m</t>
  </si>
  <si>
    <t>Dealer and supplier quotes, attached to the request.</t>
  </si>
  <si>
    <t>THE OPERATING ACCOUNT, MONTH-END BY MONTH-END</t>
  </si>
  <si>
    <t>IN CREDIT</t>
  </si>
  <si>
    <t>M1</t>
  </si>
  <si>
    <t>US$2.52m</t>
  </si>
  <si>
    <t>M2</t>
  </si>
  <si>
    <t>US$2.76m</t>
  </si>
  <si>
    <t>M3</t>
  </si>
  <si>
    <t>US$2.29m</t>
  </si>
  <si>
    <t>M4</t>
  </si>
  <si>
    <t>US$2.41m</t>
  </si>
  <si>
    <t>M5</t>
  </si>
  <si>
    <t>US$2.70m</t>
  </si>
  <si>
    <t>M6</t>
  </si>
  <si>
    <t>US$2.98m</t>
  </si>
  <si>
    <t>M7</t>
  </si>
  <si>
    <t>US$3.15m</t>
  </si>
  <si>
    <t>M8</t>
  </si>
  <si>
    <t>US$2.96m</t>
  </si>
  <si>
    <t>M9</t>
  </si>
  <si>
    <t>US$2.56m</t>
  </si>
  <si>
    <t>M10</t>
  </si>
  <si>
    <t>US$2.85m</t>
  </si>
  <si>
    <t>M11</t>
  </si>
  <si>
    <t>US$3.12m</t>
  </si>
  <si>
    <t>M12</t>
  </si>
  <si>
    <t>US$3.21m</t>
  </si>
  <si>
    <t>Nothing is lent, so there is no limit to run against. In credit at every month-end, the lowest at M3 after the first half of the year's dividend. The last fleet-loan instalments and US$1.20m of dividends were paid from it.</t>
  </si>
  <si>
    <t>Meridian Logistics Ltd · Issue 05 — budget</t>
  </si>
  <si>
    <t>MANAGEMENT'S BUDGET FOR THE YEAR AHEAD</t>
  </si>
  <si>
    <t>Line</t>
  </si>
  <si>
    <t>FY25 ACTUAL</t>
  </si>
  <si>
    <t>US$52.0m</t>
  </si>
  <si>
    <t>US$57.0m</t>
  </si>
  <si>
    <t>The grocery chain's share</t>
  </si>
  <si>
    <t>63% — the contract at full volume from next quarter</t>
  </si>
  <si>
    <t>8.2%</t>
  </si>
  <si>
    <t>8.5%</t>
  </si>
  <si>
    <t>US$4.26m</t>
  </si>
  <si>
    <t>US$4.86m</t>
  </si>
  <si>
    <t>US$0.02m</t>
  </si>
  <si>
    <t>US$0.31m — the new loan at an assumed 7.5%</t>
  </si>
  <si>
    <t>Working capital added</t>
  </si>
  <si>
    <t>US$0.35m</t>
  </si>
  <si>
    <t>US$0.19m — the FY25 cycle on the extra sales</t>
  </si>
  <si>
    <t>US$3.27m</t>
  </si>
  <si>
    <t>US$3.78m</t>
  </si>
  <si>
    <t>Capital spending</t>
  </si>
  <si>
    <t>US$0.60m</t>
  </si>
  <si>
    <t>US$6.70m — the request, and US$0.70m of routine spending</t>
  </si>
  <si>
    <t>Term debt</t>
  </si>
  <si>
    <t>US$0.60m repaid</t>
  </si>
  <si>
    <t>US$6.00m drawn at the contract start; US$0.90m repaid</t>
  </si>
  <si>
    <t>US$1.20m</t>
  </si>
  <si>
    <t>Cash at year-end</t>
  </si>
  <si>
    <t>US$4.19m</t>
  </si>
  <si>
    <t>LAST YEAR'S BUDGET, AGAINST WHAT ARRIVED</t>
  </si>
  <si>
    <t>Budget</t>
  </si>
  <si>
    <t>Actual</t>
  </si>
  <si>
    <t>US$50.5m</t>
  </si>
  <si>
    <t>52%</t>
  </si>
  <si>
    <t>9.0%</t>
  </si>
  <si>
    <t>US$2.40m</t>
  </si>
  <si>
    <t>Meridian Logistics Ltd · Issue 05 — ownership, people and what is not in the file</t>
  </si>
  <si>
    <t>OWNERSHIP, PEOPLE, PREMISES</t>
  </si>
  <si>
    <t>Holder</t>
  </si>
  <si>
    <t>The MD's family trust</t>
  </si>
  <si>
    <t>The second generation; the shares came across from the founder in stages over the last ten years</t>
  </si>
  <si>
    <t>The founder's family trust</t>
  </si>
  <si>
    <t>The first generation, retired from management; a non-executive director, and owner of the South Auckland depot</t>
  </si>
  <si>
    <t>Managing director</t>
  </si>
  <si>
    <t>Second generation; ran the linehaul operation before taking over. Led the renewal with the grocery chain and holds that relationship.</t>
  </si>
  <si>
    <t>Finance manager</t>
  </si>
  <si>
    <t>A chartered accountant. Monthly management accounts go to the board, by division: linehaul and warehousing.</t>
  </si>
  <si>
    <t>Operations manager</t>
  </si>
  <si>
    <t>Runs the fleet, the workshop and the depots; keeps the fleet list and the maintenance records.</t>
  </si>
  <si>
    <t>All leased. The head office, workshop and linehaul depot in South Auckland belong to the founder's family trust and are let at a rent set by an independent valuer. A cross-dock depot in Christchurch and warehouses in South Auckland and Palmerston North are let by unrelated landlords. The Palmerston North warehouse, with six years left on its lease and one right of renewal, is the building the fit-out would dedicate to the grocery chain. About 240 staff, most of them drivers and warehouse staff.</t>
  </si>
  <si>
    <t>WHAT IS STILL NOT IN THE FILE</t>
  </si>
  <si>
    <t>Valuations of the eighteen units and of the fit-out — the file has dealer and supplier quotes only.</t>
  </si>
  <si>
    <t>The chain's service-level reports for FY25, and any credits it has taken against invoices.</t>
  </si>
  <si>
    <t>The Palmerston North lease itself: what the landlord allows to be installed, and what must be taken out at the end.</t>
  </si>
  <si>
    <t>The fleet list unit by unit — kilometres, maintenance cost, and what the older units would fetch.</t>
  </si>
  <si>
    <t>A month-by-month cash forecast for the contract's first year, rather than a year-end budget.</t>
  </si>
</sst>
</file>

<file path=xl/styles.xml><?xml version="1.0" encoding="utf-8"?>
<styleSheet xmlns="http://schemas.openxmlformats.org/spreadsheetml/2006/main">
  <numFmts count="3">
    <numFmt numFmtId="164" formatCode="#,##0;(#,##0)"/>
    <numFmt numFmtId="165" formatCode="0.0%"/>
    <numFmt numFmtId="166" formatCode="0.0&quot;×&quot;"/>
  </numFmts>
  <fonts count="6">
    <font>
      <sz val="11"/>
      <name val="Calibri"/>
      <family val="2"/>
    </font>
    <font>
      <b/>
      <sz val="14"/>
      <name val="Calibri"/>
      <family val="2"/>
    </font>
    <font>
      <b/>
      <sz val="11"/>
      <name val="Calibri"/>
      <family val="2"/>
    </font>
    <font>
      <i/>
      <sz val="11"/>
      <color rgb="FF5B6472"/>
      <name val="Calibri"/>
      <family val="2"/>
    </font>
    <font>
      <sz val="11"/>
      <color rgb="FF1D4ED8"/>
      <name val="Calibri"/>
      <family val="2"/>
    </font>
    <font>
      <sz val="11"/>
      <color rgb="FF5B6472"/>
      <name val="Calibri"/>
      <family val="2"/>
    </font>
  </fonts>
  <fills count="2">
    <fill>
      <patternFill patternType="none"/>
    </fill>
    <fill>
      <patternFill patternType="gray125"/>
    </fill>
  </fills>
  <borders count="2">
    <border>
      <left/>
      <right/>
      <top/>
      <bottom/>
      <diagonal/>
    </border>
    <border>
      <left/>
      <right/>
      <top style="thin">
        <color rgb="FF8C939E"/>
      </top>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2" fillId="0" borderId="0" xfId="0" applyFont="1" applyAlignment="1">
      <alignment horizontal="right"/>
    </xf>
    <xf numFmtId="164" fontId="4" fillId="0" borderId="0" xfId="0" applyNumberFormat="1" applyFont="1"/>
    <xf numFmtId="0" fontId="2" fillId="0" borderId="1" xfId="0" applyFont="1" applyBorder="1"/>
    <xf numFmtId="164" fontId="2" fillId="0" borderId="1" xfId="0" applyNumberFormat="1" applyFont="1" applyBorder="1"/>
    <xf numFmtId="164" fontId="0" fillId="0" borderId="0" xfId="0" applyNumberFormat="1"/>
    <xf numFmtId="0" fontId="5" fillId="0" borderId="0" xfId="0" applyFont="1" applyAlignment="1">
      <alignment vertical="top" wrapText="1"/>
    </xf>
    <xf numFmtId="0" fontId="0" fillId="0" borderId="0" xfId="0" applyAlignment="1">
      <alignment horizontal="right"/>
    </xf>
    <xf numFmtId="165" fontId="0" fillId="0" borderId="0" xfId="0" applyNumberFormat="1"/>
    <xf numFmtId="1" fontId="0" fillId="0" borderId="0" xfId="0" applyNumberFormat="1"/>
    <xf numFmtId="166" fontId="0" fillId="0" borderId="0" xfId="0" applyNumberFormat="1"/>
    <xf numFmtId="9" fontId="0" fillId="0" borderId="0" xfId="0" applyNumberFormat="1"/>
    <xf numFmtId="0" fontId="0" fillId="0" borderId="0" xfId="0" applyAlignment="1">
      <alignment horizontal="right" vertical="top" wrapText="1"/>
    </xf>
    <xf numFmtId="0" fontId="2" fillId="0" borderId="1" xfId="0" applyFont="1" applyBorder="1" applyAlignment="1">
      <alignment vertical="top" wrapText="1"/>
    </xf>
    <xf numFmtId="0" fontId="2" fillId="0" borderId="1" xfId="0" applyFont="1" applyBorder="1" applyAlignment="1">
      <alignment horizontal="right" vertical="top" wrapText="1"/>
    </xf>
    <xf numFmtId="0" fontId="2" fillId="0" borderId="0" xfId="0" applyFont="1"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styles" Target="styles.xml"/><Relationship Id="rId9" Type="http://schemas.openxmlformats.org/officeDocument/2006/relationships/sharedStrings" Target="sharedStrings.xml"/></Relationships>
</file>

<file path=xl/worksheets/_rels/sheet1.xml.rels><?xml version="1.0" encoding="UTF-8" standalone="yes"?>
<Relationships xmlns="http://schemas.openxmlformats.org/package/2006/relationships"><Relationship Id="rId1" Type="http://schemas.openxmlformats.org/officeDocument/2006/relationships/hyperlink" Target="https://www.bankingjudgmentlab.com/drills/meridian-logistics-concentration" TargetMode="External"/></Relationships>
</file>

<file path=xl/worksheets/sheet1.xml><?xml version="1.0" encoding="utf-8"?>
<worksheet xmlns="http://schemas.openxmlformats.org/spreadsheetml/2006/main" xmlns:r="http://schemas.openxmlformats.org/officeDocument/2006/relationships">
  <dimension ref="A1:D47"/>
  <sheetViews>
    <sheetView tabSelected="1" workbookViewId="0"/>
  </sheetViews>
  <sheetFormatPr defaultRowHeight="15"/>
  <cols>
    <col min="1" max="1" width="48" customWidth="1"/>
    <col min="2" max="2" width="13" customWidth="1"/>
    <col min="3" max="3" width="13" customWidth="1"/>
    <col min="4" max="4" width="13" customWidth="1"/>
  </cols>
  <sheetData>
    <row r="1">
      <c r="A1" s="1" t="s">
        <v>0</v>
      </c>
    </row>
    <row r="2">
      <c r="A2" s="2" t="s">
        <v>1</v>
      </c>
    </row>
    <row r="3" ht="30" customHeight="1">
      <c r="A3" s="3" t="s">
        <v>2</v>
      </c>
    </row>
    <row r="4" ht="30" customHeight="1">
      <c r="A4" s="3" t="s">
        <v>3</v>
      </c>
    </row>
    <row r="5" ht="30" customHeight="1">
      <c r="A5" s="3" t="s">
        <v>4</v>
      </c>
    </row>
    <row r="6" ht="45" customHeight="1">
      <c r="A6" s="3" t="s">
        <v>5</v>
      </c>
    </row>
    <row r="7">
      <c r="A7" t="s">
        <v>6</v>
      </c>
    </row>
    <row r="8">
      <c r="A8" s="4" t="s">
        <v>7</v>
      </c>
    </row>
    <row r="10">
      <c r="A10" s="2" t="s">
        <v>8</v>
      </c>
      <c r="B10" s="5" t="s">
        <v>9</v>
      </c>
      <c r="C10" s="5" t="s">
        <v>10</v>
      </c>
      <c r="D10" s="5" t="s">
        <v>11</v>
      </c>
    </row>
    <row r="11">
      <c r="A11" t="s">
        <v>12</v>
      </c>
      <c r="B11" s="6">
        <v>43000</v>
      </c>
      <c r="C11" s="6">
        <v>47500</v>
      </c>
      <c r="D11" s="6">
        <v>52000</v>
      </c>
    </row>
    <row r="12">
      <c r="A12" t="s">
        <v>13</v>
      </c>
      <c r="B12" s="6">
        <v>33540</v>
      </c>
      <c r="C12" s="6">
        <v>37050</v>
      </c>
      <c r="D12" s="6">
        <v>40820</v>
      </c>
    </row>
    <row r="13">
      <c r="A13" s="7" t="s">
        <v>14</v>
      </c>
      <c r="B13" s="8">
        <f>B11-B12</f>
        <v>9460</v>
      </c>
      <c r="C13" s="8">
        <f>C11-C12</f>
        <v>10450</v>
      </c>
      <c r="D13" s="8">
        <f>D11-D12</f>
        <v>11180</v>
      </c>
    </row>
    <row r="14">
      <c r="A14" t="s">
        <v>15</v>
      </c>
      <c r="B14" s="6">
        <v>5461</v>
      </c>
      <c r="C14" s="6">
        <v>6127</v>
      </c>
      <c r="D14" s="6">
        <v>6916</v>
      </c>
    </row>
    <row r="15">
      <c r="A15" s="7" t="s">
        <v>16</v>
      </c>
      <c r="B15" s="8">
        <f>B13-B14</f>
        <v>3999</v>
      </c>
      <c r="C15" s="8">
        <f>C13-C14</f>
        <v>4323</v>
      </c>
      <c r="D15" s="8">
        <f>D13-D14</f>
        <v>4264</v>
      </c>
    </row>
    <row r="16">
      <c r="A16" t="s">
        <v>17</v>
      </c>
      <c r="B16" s="6">
        <v>2300</v>
      </c>
      <c r="C16" s="6">
        <v>2150</v>
      </c>
      <c r="D16" s="6">
        <v>2000</v>
      </c>
    </row>
    <row r="17">
      <c r="A17" s="7" t="s">
        <v>18</v>
      </c>
      <c r="B17" s="8">
        <f>B15-B16</f>
        <v>1699</v>
      </c>
      <c r="C17" s="8">
        <f>C15-C16</f>
        <v>2173</v>
      </c>
      <c r="D17" s="8">
        <f>D15-D16</f>
        <v>2264</v>
      </c>
    </row>
    <row r="18">
      <c r="A18" t="s">
        <v>19</v>
      </c>
      <c r="B18" s="6">
        <v>120</v>
      </c>
      <c r="C18" s="6">
        <v>60</v>
      </c>
      <c r="D18" s="6">
        <v>15</v>
      </c>
    </row>
    <row r="19">
      <c r="A19" s="7" t="s">
        <v>20</v>
      </c>
      <c r="B19" s="8">
        <f>B17-B18</f>
        <v>1579</v>
      </c>
      <c r="C19" s="8">
        <f>C17-C18</f>
        <v>2113</v>
      </c>
      <c r="D19" s="8">
        <f>D17-D18</f>
        <v>2249</v>
      </c>
    </row>
    <row r="20">
      <c r="A20" t="s">
        <v>21</v>
      </c>
      <c r="B20" s="6">
        <v>442</v>
      </c>
      <c r="C20" s="6">
        <v>592</v>
      </c>
      <c r="D20" s="6">
        <v>630</v>
      </c>
    </row>
    <row r="21">
      <c r="A21" s="7" t="s">
        <v>22</v>
      </c>
      <c r="B21" s="8">
        <f>B19-B20</f>
        <v>1137</v>
      </c>
      <c r="C21" s="8">
        <f>C19-C20</f>
        <v>1521</v>
      </c>
      <c r="D21" s="8">
        <f>D19-D20</f>
        <v>1619</v>
      </c>
    </row>
    <row r="23">
      <c r="A23" s="2" t="s">
        <v>23</v>
      </c>
      <c r="B23" s="5" t="s">
        <v>9</v>
      </c>
      <c r="C23" s="5" t="s">
        <v>10</v>
      </c>
      <c r="D23" s="5" t="s">
        <v>11</v>
      </c>
    </row>
    <row r="24">
      <c r="A24" t="s">
        <v>24</v>
      </c>
      <c r="B24" s="6">
        <v>1719</v>
      </c>
      <c r="C24" s="9">
        <f>B24+C47</f>
        <v>2341</v>
      </c>
      <c r="D24" s="9">
        <f>C24+D47</f>
        <v>3206</v>
      </c>
    </row>
    <row r="25">
      <c r="A25" t="s">
        <v>25</v>
      </c>
      <c r="B25" s="6">
        <v>4477</v>
      </c>
      <c r="C25" s="6">
        <v>5076</v>
      </c>
      <c r="D25" s="6">
        <v>5699</v>
      </c>
    </row>
    <row r="26">
      <c r="A26" t="s">
        <v>26</v>
      </c>
      <c r="B26" s="6">
        <v>551</v>
      </c>
      <c r="C26" s="6">
        <v>609</v>
      </c>
      <c r="D26" s="6">
        <v>671</v>
      </c>
    </row>
    <row r="27">
      <c r="A27" s="7" t="s">
        <v>27</v>
      </c>
      <c r="B27" s="8">
        <f>B24+B25+B26</f>
        <v>6747</v>
      </c>
      <c r="C27" s="8">
        <f>C24+C25+C26</f>
        <v>8026</v>
      </c>
      <c r="D27" s="8">
        <f>D24+D25+D26</f>
        <v>9576</v>
      </c>
    </row>
    <row r="28">
      <c r="A28" t="s">
        <v>28</v>
      </c>
      <c r="B28" s="6">
        <v>10600</v>
      </c>
      <c r="C28" s="9">
        <f>B28+C43-C16</f>
        <v>9150</v>
      </c>
      <c r="D28" s="9">
        <f>C28+D43-D16</f>
        <v>7750</v>
      </c>
    </row>
    <row r="29">
      <c r="A29" s="7" t="s">
        <v>29</v>
      </c>
      <c r="B29" s="8">
        <f>B27+B28</f>
        <v>17347</v>
      </c>
      <c r="C29" s="8">
        <f>C27+C28</f>
        <v>17176</v>
      </c>
      <c r="D29" s="8">
        <f>D27+D28</f>
        <v>17326</v>
      </c>
    </row>
    <row r="30">
      <c r="A30" t="s">
        <v>30</v>
      </c>
      <c r="B30" s="6">
        <v>2940</v>
      </c>
      <c r="C30" s="6">
        <v>3248</v>
      </c>
      <c r="D30" s="6">
        <v>3579</v>
      </c>
    </row>
    <row r="31">
      <c r="A31" t="s">
        <v>31</v>
      </c>
      <c r="B31" s="6">
        <v>0</v>
      </c>
      <c r="C31" s="6">
        <v>0</v>
      </c>
      <c r="D31" s="6">
        <v>0</v>
      </c>
    </row>
    <row r="32">
      <c r="A32" t="s">
        <v>32</v>
      </c>
      <c r="B32" s="6">
        <v>1400</v>
      </c>
      <c r="C32" s="9">
        <f>B32+C45</f>
        <v>600</v>
      </c>
      <c r="D32" s="9">
        <f>C32+D45</f>
        <v>0</v>
      </c>
    </row>
    <row r="33">
      <c r="A33" s="7" t="s">
        <v>33</v>
      </c>
      <c r="B33" s="8">
        <f>B30+B31+B32</f>
        <v>4340</v>
      </c>
      <c r="C33" s="8">
        <f>C30+C31+C32</f>
        <v>3848</v>
      </c>
      <c r="D33" s="8">
        <f>D30+D31+D32</f>
        <v>3579</v>
      </c>
    </row>
    <row r="34">
      <c r="A34" s="7" t="s">
        <v>34</v>
      </c>
      <c r="B34" s="6">
        <v>13007</v>
      </c>
      <c r="C34" s="8">
        <f>B34+C21-C44</f>
        <v>13328</v>
      </c>
      <c r="D34" s="8">
        <f>C34+D21-D44</f>
        <v>13747</v>
      </c>
    </row>
    <row r="35">
      <c r="A35" s="7" t="s">
        <v>35</v>
      </c>
      <c r="B35" s="8">
        <f>B33+B34</f>
        <v>17347</v>
      </c>
      <c r="C35" s="8">
        <f>C33+C34</f>
        <v>17176</v>
      </c>
      <c r="D35" s="8">
        <f>D33+D34</f>
        <v>17326</v>
      </c>
    </row>
    <row r="37">
      <c r="A37" s="2" t="s">
        <v>36</v>
      </c>
      <c r="B37" s="5" t="s">
        <v>9</v>
      </c>
      <c r="C37" s="5" t="s">
        <v>10</v>
      </c>
      <c r="D37" s="5" t="s">
        <v>11</v>
      </c>
    </row>
    <row r="38">
      <c r="A38" t="s">
        <v>16</v>
      </c>
      <c r="B38" s="9">
        <f>B15</f>
        <v>3999</v>
      </c>
      <c r="C38" s="9">
        <f>C15</f>
        <v>4323</v>
      </c>
      <c r="D38" s="9">
        <f>D15</f>
        <v>4264</v>
      </c>
    </row>
    <row r="39">
      <c r="A39" t="s">
        <v>37</v>
      </c>
      <c r="B39" s="6">
        <v>118</v>
      </c>
      <c r="C39" s="9">
        <f>(C25+C26-C30)-(B25+B26-B30)</f>
        <v>349</v>
      </c>
      <c r="D39" s="9">
        <f>(D25+D26-D30)-(C25+C26-C30)</f>
        <v>354</v>
      </c>
    </row>
    <row r="40">
      <c r="A40" t="s">
        <v>38</v>
      </c>
      <c r="B40" s="9">
        <f>B18</f>
        <v>120</v>
      </c>
      <c r="C40" s="9">
        <f>C18</f>
        <v>60</v>
      </c>
      <c r="D40" s="9">
        <f>D18</f>
        <v>15</v>
      </c>
    </row>
    <row r="41">
      <c r="A41" t="s">
        <v>39</v>
      </c>
      <c r="B41" s="9">
        <f>B20</f>
        <v>442</v>
      </c>
      <c r="C41" s="9">
        <f>C20</f>
        <v>592</v>
      </c>
      <c r="D41" s="9">
        <f>D20</f>
        <v>630</v>
      </c>
    </row>
    <row r="42">
      <c r="A42" s="7" t="s">
        <v>40</v>
      </c>
      <c r="B42" s="8">
        <f>B38-B39-B40-B41</f>
        <v>3319</v>
      </c>
      <c r="C42" s="8">
        <f>C38-C39-C40-C41</f>
        <v>3322</v>
      </c>
      <c r="D42" s="8">
        <f>D38-D39-D40-D41</f>
        <v>3265</v>
      </c>
    </row>
    <row r="43">
      <c r="A43" t="s">
        <v>41</v>
      </c>
      <c r="B43" s="6">
        <v>900</v>
      </c>
      <c r="C43" s="6">
        <v>700</v>
      </c>
      <c r="D43" s="6">
        <v>600</v>
      </c>
    </row>
    <row r="44">
      <c r="A44" t="s">
        <v>42</v>
      </c>
      <c r="B44" s="6">
        <v>1200</v>
      </c>
      <c r="C44" s="6">
        <v>1200</v>
      </c>
      <c r="D44" s="6">
        <v>1200</v>
      </c>
    </row>
    <row r="45">
      <c r="A45" t="s">
        <v>43</v>
      </c>
      <c r="B45" s="6">
        <v>-1000</v>
      </c>
      <c r="C45" s="6">
        <v>-800</v>
      </c>
      <c r="D45" s="6">
        <v>-600</v>
      </c>
    </row>
    <row r="46">
      <c r="A46" t="s">
        <v>44</v>
      </c>
      <c r="B46" s="6">
        <v>0</v>
      </c>
      <c r="C46" s="9">
        <f>C31-B31</f>
        <v>0</v>
      </c>
      <c r="D46" s="9">
        <f>D31-C31</f>
        <v>0</v>
      </c>
    </row>
    <row r="47">
      <c r="A47" s="7" t="s">
        <v>45</v>
      </c>
      <c r="B47" s="8">
        <f>B42-B43-B44+B45+B46</f>
        <v>219</v>
      </c>
      <c r="C47" s="8">
        <f>C42-C43-C44+C45+C46</f>
        <v>622</v>
      </c>
      <c r="D47" s="8">
        <f>D42-D43-D44+D45+D46</f>
        <v>865</v>
      </c>
    </row>
  </sheetData>
  <mergeCells count="4">
    <mergeCell ref="A3:D3"/>
    <mergeCell ref="A4:D4"/>
    <mergeCell ref="A5:D5"/>
    <mergeCell ref="A6:D6"/>
  </mergeCells>
  <hyperlinks>
    <hyperlink ref="A7" r:id="rId1"/>
  </hyperlink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dimension ref="A1:D23"/>
  <sheetViews>
    <sheetView workbookViewId="0"/>
  </sheetViews>
  <sheetFormatPr defaultRowHeight="15"/>
  <cols>
    <col min="1" max="1" width="48" customWidth="1"/>
    <col min="2" max="2" width="13" customWidth="1"/>
    <col min="3" max="3" width="13" customWidth="1"/>
    <col min="4" max="4" width="13" customWidth="1"/>
  </cols>
  <sheetData>
    <row r="1">
      <c r="A1" s="2" t="s">
        <v>46</v>
      </c>
    </row>
    <row r="2">
      <c r="A2" s="4" t="s">
        <v>7</v>
      </c>
    </row>
    <row r="4" ht="30" customHeight="1">
      <c r="A4" s="10" t="s">
        <v>47</v>
      </c>
    </row>
    <row r="6">
      <c r="A6" s="2" t="s">
        <v>48</v>
      </c>
      <c r="B6" s="5" t="s">
        <v>9</v>
      </c>
      <c r="C6" s="5" t="s">
        <v>10</v>
      </c>
      <c r="D6" s="5" t="s">
        <v>11</v>
      </c>
    </row>
    <row r="7">
      <c r="A7" t="s">
        <v>49</v>
      </c>
      <c r="B7" s="11" t="s">
        <v>50</v>
      </c>
      <c r="C7" s="12">
        <f>Accounts!C11/Accounts!B11-1</f>
        <v>0.10465116279069764</v>
      </c>
      <c r="D7" s="12">
        <f>Accounts!D11/Accounts!C11-1</f>
        <v>0.09473684210526323</v>
      </c>
    </row>
    <row r="8">
      <c r="A8" t="s">
        <v>51</v>
      </c>
      <c r="B8" s="12">
        <f>Accounts!B15/Accounts!B11</f>
        <v>0.093</v>
      </c>
      <c r="C8" s="12">
        <f>Accounts!C15/Accounts!C11</f>
        <v>0.09101052631578947</v>
      </c>
      <c r="D8" s="12">
        <f>Accounts!D15/Accounts!D11</f>
        <v>0.082</v>
      </c>
    </row>
    <row r="9">
      <c r="A9" t="s">
        <v>52</v>
      </c>
      <c r="B9" s="12">
        <f>Accounts!B42/Accounts!B15</f>
        <v>0.829957489372343</v>
      </c>
      <c r="C9" s="12">
        <f>Accounts!C42/Accounts!C15</f>
        <v>0.7684478371501272</v>
      </c>
      <c r="D9" s="12">
        <f>Accounts!D42/Accounts!D15</f>
        <v>0.7657129455909943</v>
      </c>
    </row>
    <row r="10">
      <c r="A10" t="s">
        <v>53</v>
      </c>
      <c r="B10" s="13">
        <f>Accounts!B25/Accounts!B11*365</f>
        <v>38.00244186046512</v>
      </c>
      <c r="C10" s="13">
        <f>Accounts!C25/Accounts!C11*365</f>
        <v>39.00505263157895</v>
      </c>
      <c r="D10" s="13">
        <f>Accounts!D25/Accounts!D11*365</f>
        <v>40.002596153846156</v>
      </c>
    </row>
    <row r="11">
      <c r="A11" t="s">
        <v>54</v>
      </c>
      <c r="B11" s="13">
        <f>Accounts!B26/Accounts!B12*365</f>
        <v>5.996273106738222</v>
      </c>
      <c r="C11" s="13">
        <f>Accounts!C26/Accounts!C12*365</f>
        <v>5.9995951417004045</v>
      </c>
      <c r="D11" s="13">
        <f>Accounts!D26/Accounts!D12*365</f>
        <v>5.999877511024009</v>
      </c>
    </row>
    <row r="12">
      <c r="A12" t="s">
        <v>55</v>
      </c>
      <c r="B12" s="13">
        <f>Accounts!B30/Accounts!B12*365</f>
        <v>31.994633273703045</v>
      </c>
      <c r="C12" s="13">
        <f>Accounts!C30/Accounts!C12*365</f>
        <v>31.997840755735492</v>
      </c>
      <c r="D12" s="13">
        <f>Accounts!D30/Accounts!D12*365</f>
        <v>32.00232729054385</v>
      </c>
    </row>
    <row r="13">
      <c r="A13" t="s">
        <v>56</v>
      </c>
      <c r="B13" s="13">
        <f>B10+B11-B12</f>
        <v>12.004081693500297</v>
      </c>
      <c r="C13" s="13">
        <f>C10+C11-C12</f>
        <v>13.00680701754386</v>
      </c>
      <c r="D13" s="13">
        <f>D10+D11-D12</f>
        <v>14.000146374326313</v>
      </c>
    </row>
    <row r="14">
      <c r="A14" t="s">
        <v>57</v>
      </c>
      <c r="B14" s="14">
        <f>(Accounts!B31+Accounts!B32)/Accounts!B15</f>
        <v>0.3500875218804701</v>
      </c>
      <c r="C14" s="14">
        <f>(Accounts!C31+Accounts!C32)/Accounts!C15</f>
        <v>0.13879250520471895</v>
      </c>
      <c r="D14" s="14">
        <f>(Accounts!D31+Accounts!D32)/Accounts!D15</f>
        <v>0</v>
      </c>
    </row>
    <row r="16">
      <c r="A16" s="2" t="s">
        <v>58</v>
      </c>
      <c r="B16" s="5" t="s">
        <v>9</v>
      </c>
      <c r="C16" s="5" t="s">
        <v>10</v>
      </c>
      <c r="D16" s="5" t="s">
        <v>11</v>
      </c>
    </row>
    <row r="17" ht="30" customHeight="1">
      <c r="A17" s="3" t="s">
        <v>59</v>
      </c>
      <c r="B17" s="14">
        <v>3.570535714285714</v>
      </c>
      <c r="C17" s="14">
        <v>5.026744186046511</v>
      </c>
      <c r="D17" s="11" t="s">
        <v>50</v>
      </c>
    </row>
    <row r="18">
      <c r="A18" s="3" t="s">
        <v>60</v>
      </c>
      <c r="B18" s="14">
        <v>0.3500875218804701</v>
      </c>
      <c r="C18" s="14">
        <v>0.13879250520471895</v>
      </c>
      <c r="D18" s="11" t="s">
        <v>50</v>
      </c>
    </row>
    <row r="20" ht="30" customHeight="1">
      <c r="A20" s="3" t="s">
        <v>61</v>
      </c>
    </row>
    <row r="21" ht="30" customHeight="1">
      <c r="A21" s="3" t="s">
        <v>62</v>
      </c>
    </row>
    <row r="22" ht="30" customHeight="1">
      <c r="A22" s="3" t="s">
        <v>63</v>
      </c>
    </row>
    <row r="23">
      <c r="A23" s="3" t="s">
        <v>64</v>
      </c>
    </row>
  </sheetData>
  <mergeCells count="5">
    <mergeCell ref="A4:D4"/>
    <mergeCell ref="A20:D20"/>
    <mergeCell ref="A21:D21"/>
    <mergeCell ref="A22:D22"/>
    <mergeCell ref="A23:D23"/>
  </mergeCell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dimension ref="A1:D19"/>
  <sheetViews>
    <sheetView workbookViewId="0"/>
  </sheetViews>
  <sheetFormatPr defaultRowHeight="15"/>
  <cols>
    <col min="1" max="1" width="34" customWidth="1"/>
    <col min="2" max="2" width="30" customWidth="1"/>
    <col min="3" max="3" width="30" customWidth="1"/>
    <col min="4" max="4" width="52" customWidth="1"/>
  </cols>
  <sheetData>
    <row r="1">
      <c r="A1" s="2" t="s">
        <v>65</v>
      </c>
    </row>
    <row r="2">
      <c r="A2" s="4" t="s">
        <v>7</v>
      </c>
    </row>
    <row r="4">
      <c r="A4" s="2" t="s">
        <v>66</v>
      </c>
    </row>
    <row r="5">
      <c r="A5" s="2" t="s">
        <v>67</v>
      </c>
      <c r="B5" s="2" t="s">
        <v>68</v>
      </c>
      <c r="C5" s="2" t="s">
        <v>69</v>
      </c>
      <c r="D5" s="2" t="s">
        <v>70</v>
      </c>
    </row>
    <row r="6" ht="30" customHeight="1">
      <c r="A6" s="3" t="s">
        <v>71</v>
      </c>
      <c r="B6" s="3" t="s">
        <v>72</v>
      </c>
      <c r="C6" s="3" t="s">
        <v>50</v>
      </c>
      <c r="D6" s="10" t="s">
        <v>73</v>
      </c>
    </row>
    <row r="7" ht="45" customHeight="1">
      <c r="A7" s="3" t="s">
        <v>74</v>
      </c>
      <c r="B7" s="3" t="s">
        <v>50</v>
      </c>
      <c r="C7" s="3" t="s">
        <v>75</v>
      </c>
      <c r="D7" s="10" t="s">
        <v>76</v>
      </c>
    </row>
    <row r="8" ht="45" customHeight="1">
      <c r="A8" s="3" t="s">
        <v>77</v>
      </c>
      <c r="B8" s="3" t="s">
        <v>78</v>
      </c>
      <c r="C8" s="3" t="s">
        <v>79</v>
      </c>
      <c r="D8" s="10" t="s">
        <v>80</v>
      </c>
    </row>
    <row r="10">
      <c r="A10" s="2" t="s">
        <v>81</v>
      </c>
    </row>
    <row r="11">
      <c r="A11" s="2" t="s">
        <v>67</v>
      </c>
      <c r="B11" s="2" t="s">
        <v>82</v>
      </c>
      <c r="C11" s="2" t="s">
        <v>83</v>
      </c>
      <c r="D11" s="2" t="s">
        <v>84</v>
      </c>
    </row>
    <row r="12" ht="60" customHeight="1">
      <c r="A12" s="3" t="s">
        <v>71</v>
      </c>
      <c r="B12" s="3" t="s">
        <v>85</v>
      </c>
      <c r="C12" s="3" t="s">
        <v>86</v>
      </c>
      <c r="D12" s="3" t="s">
        <v>87</v>
      </c>
    </row>
    <row r="13" ht="30" customHeight="1">
      <c r="A13" s="3" t="s">
        <v>88</v>
      </c>
      <c r="B13" s="3" t="s">
        <v>89</v>
      </c>
      <c r="C13" s="3" t="s">
        <v>90</v>
      </c>
      <c r="D13" s="3" t="s">
        <v>50</v>
      </c>
    </row>
    <row r="14" ht="45" customHeight="1">
      <c r="A14" s="3" t="s">
        <v>91</v>
      </c>
      <c r="B14" s="3" t="s">
        <v>92</v>
      </c>
      <c r="C14" s="3" t="s">
        <v>93</v>
      </c>
      <c r="D14" s="3" t="s">
        <v>94</v>
      </c>
    </row>
    <row r="16">
      <c r="A16" s="2" t="s">
        <v>95</v>
      </c>
    </row>
    <row r="17" ht="30" customHeight="1">
      <c r="A17" s="3" t="s">
        <v>96</v>
      </c>
      <c r="B17" s="3" t="s">
        <v>97</v>
      </c>
    </row>
    <row r="18">
      <c r="A18" s="3" t="s">
        <v>98</v>
      </c>
      <c r="B18" s="3" t="s">
        <v>99</v>
      </c>
    </row>
    <row r="19">
      <c r="A19" s="3" t="s">
        <v>100</v>
      </c>
      <c r="B19" s="3" t="s">
        <v>101</v>
      </c>
    </row>
  </sheetData>
  <mergeCells count="3">
    <mergeCell ref="B17:D17"/>
    <mergeCell ref="B18:D18"/>
    <mergeCell ref="B19:D19"/>
  </mergeCell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dimension ref="A1:D17"/>
  <sheetViews>
    <sheetView workbookViewId="0"/>
  </sheetViews>
  <sheetFormatPr defaultRowHeight="15"/>
  <cols>
    <col min="1" max="1" width="40" customWidth="1"/>
    <col min="2" max="2" width="14" customWidth="1"/>
    <col min="3" max="3" width="14" customWidth="1"/>
    <col min="4" max="4" width="60" customWidth="1"/>
  </cols>
  <sheetData>
    <row r="1">
      <c r="A1" s="2" t="s">
        <v>102</v>
      </c>
    </row>
    <row r="2">
      <c r="A2" s="4" t="s">
        <v>7</v>
      </c>
    </row>
    <row r="4">
      <c r="A4" s="2" t="s">
        <v>103</v>
      </c>
      <c r="B4" s="5" t="s">
        <v>104</v>
      </c>
      <c r="C4" s="5" t="s">
        <v>105</v>
      </c>
    </row>
    <row r="5">
      <c r="A5" s="3" t="s">
        <v>106</v>
      </c>
      <c r="B5" s="6">
        <v>2892</v>
      </c>
      <c r="C5" s="15">
        <f>B5/B$10</f>
        <v>0.5074574486752061</v>
      </c>
      <c r="D5" s="10" t="s">
        <v>107</v>
      </c>
    </row>
    <row r="6">
      <c r="A6" s="3" t="s">
        <v>108</v>
      </c>
      <c r="B6" s="6">
        <v>2050</v>
      </c>
      <c r="C6" s="15">
        <f>B6/B$10</f>
        <v>0.3597122302158273</v>
      </c>
      <c r="D6" s="10" t="s">
        <v>109</v>
      </c>
    </row>
    <row r="7">
      <c r="A7" s="3" t="s">
        <v>110</v>
      </c>
      <c r="B7" s="6">
        <v>580</v>
      </c>
      <c r="C7" s="15">
        <f>B7/B$10</f>
        <v>0.10177224074399017</v>
      </c>
    </row>
    <row r="8">
      <c r="A8" s="3" t="s">
        <v>111</v>
      </c>
      <c r="B8" s="6">
        <v>138</v>
      </c>
      <c r="C8" s="15">
        <f>B8/B$10</f>
        <v>0.02421477452184594</v>
      </c>
    </row>
    <row r="9">
      <c r="A9" s="3" t="s">
        <v>112</v>
      </c>
      <c r="B9" s="6">
        <v>39</v>
      </c>
      <c r="C9" s="15">
        <f>B9/B$10</f>
        <v>0.006843305843130374</v>
      </c>
      <c r="D9" s="10" t="s">
        <v>113</v>
      </c>
    </row>
    <row r="10">
      <c r="A10" s="7" t="s">
        <v>114</v>
      </c>
      <c r="B10" s="8">
        <f>SUM(B5:B9)</f>
        <v>5699</v>
      </c>
    </row>
    <row r="12">
      <c r="A12" s="2" t="s">
        <v>115</v>
      </c>
    </row>
    <row r="13">
      <c r="A13" s="2" t="s">
        <v>116</v>
      </c>
      <c r="B13" s="5" t="s">
        <v>11</v>
      </c>
      <c r="C13" s="5" t="s">
        <v>117</v>
      </c>
      <c r="D13" s="2" t="s">
        <v>84</v>
      </c>
    </row>
    <row r="14" ht="45" customHeight="1">
      <c r="A14" s="3" t="s">
        <v>118</v>
      </c>
      <c r="B14" s="15">
        <v>0.58</v>
      </c>
      <c r="C14" s="15">
        <v>0.63</v>
      </c>
      <c r="D14" s="10" t="s">
        <v>119</v>
      </c>
    </row>
    <row r="15" ht="30" customHeight="1">
      <c r="A15" s="3" t="s">
        <v>120</v>
      </c>
      <c r="B15" s="15">
        <v>0.09</v>
      </c>
      <c r="C15" s="15">
        <v>0.08</v>
      </c>
      <c r="D15" s="10" t="s">
        <v>121</v>
      </c>
    </row>
    <row r="16">
      <c r="A16" s="3" t="s">
        <v>122</v>
      </c>
      <c r="B16" s="15">
        <v>0.07</v>
      </c>
      <c r="C16" s="15">
        <v>0.06</v>
      </c>
      <c r="D16" s="10" t="s">
        <v>123</v>
      </c>
    </row>
    <row r="17" ht="30" customHeight="1">
      <c r="A17" s="3" t="s">
        <v>124</v>
      </c>
      <c r="B17" s="15">
        <v>0.26</v>
      </c>
      <c r="C17" s="15">
        <v>0.23</v>
      </c>
      <c r="D17" s="10" t="s">
        <v>125</v>
      </c>
    </row>
  </sheetData>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dimension ref="A1:E56"/>
  <sheetViews>
    <sheetView workbookViewId="0"/>
  </sheetViews>
  <sheetFormatPr defaultRowHeight="15"/>
  <cols>
    <col min="1" max="1" width="40" customWidth="1"/>
    <col min="2" max="2" width="20" customWidth="1"/>
    <col min="3" max="3" width="20" customWidth="1"/>
    <col min="4" max="4" width="20" customWidth="1"/>
    <col min="5" max="5" width="56" customWidth="1"/>
  </cols>
  <sheetData>
    <row r="1">
      <c r="A1" s="2" t="s">
        <v>126</v>
      </c>
    </row>
    <row r="2">
      <c r="A2" s="4" t="s">
        <v>7</v>
      </c>
    </row>
    <row r="4">
      <c r="A4" s="2" t="s">
        <v>127</v>
      </c>
    </row>
    <row r="5">
      <c r="B5" s="5" t="s">
        <v>9</v>
      </c>
      <c r="C5" s="5" t="s">
        <v>10</v>
      </c>
      <c r="D5" s="5" t="s">
        <v>11</v>
      </c>
    </row>
    <row r="6">
      <c r="A6" s="3" t="s">
        <v>128</v>
      </c>
      <c r="B6" s="16" t="s">
        <v>129</v>
      </c>
      <c r="C6" s="16" t="s">
        <v>130</v>
      </c>
      <c r="D6" s="16" t="s">
        <v>131</v>
      </c>
    </row>
    <row r="7">
      <c r="A7" s="3" t="s">
        <v>132</v>
      </c>
      <c r="B7" s="16" t="s">
        <v>133</v>
      </c>
      <c r="C7" s="16" t="s">
        <v>134</v>
      </c>
      <c r="D7" s="16" t="s">
        <v>135</v>
      </c>
    </row>
    <row r="8">
      <c r="A8" s="3" t="s">
        <v>136</v>
      </c>
      <c r="B8" s="16" t="s">
        <v>137</v>
      </c>
      <c r="C8" s="16" t="s">
        <v>138</v>
      </c>
      <c r="D8" s="16" t="s">
        <v>139</v>
      </c>
    </row>
    <row r="9">
      <c r="A9" s="17" t="s">
        <v>12</v>
      </c>
      <c r="B9" s="18" t="s">
        <v>140</v>
      </c>
      <c r="C9" s="18" t="s">
        <v>141</v>
      </c>
      <c r="D9" s="18" t="s">
        <v>142</v>
      </c>
    </row>
    <row r="10" ht="30" customHeight="1">
      <c r="A10" s="10" t="s">
        <v>143</v>
      </c>
    </row>
    <row r="12">
      <c r="A12" s="2" t="s">
        <v>144</v>
      </c>
    </row>
    <row r="13">
      <c r="B13" s="5" t="s">
        <v>145</v>
      </c>
    </row>
    <row r="14" ht="30" customHeight="1">
      <c r="A14" s="3" t="s">
        <v>146</v>
      </c>
      <c r="B14" s="16" t="s">
        <v>147</v>
      </c>
    </row>
    <row r="15" ht="105" customHeight="1">
      <c r="A15" s="3" t="s">
        <v>148</v>
      </c>
      <c r="B15" s="16" t="s">
        <v>149</v>
      </c>
    </row>
    <row r="16" ht="75" customHeight="1">
      <c r="A16" s="3" t="s">
        <v>150</v>
      </c>
      <c r="B16" s="16" t="s">
        <v>151</v>
      </c>
    </row>
    <row r="17" ht="75" customHeight="1">
      <c r="A17" s="3" t="s">
        <v>152</v>
      </c>
      <c r="B17" s="16" t="s">
        <v>153</v>
      </c>
    </row>
    <row r="18" ht="45" customHeight="1">
      <c r="A18" s="3" t="s">
        <v>154</v>
      </c>
      <c r="B18" s="16" t="s">
        <v>155</v>
      </c>
    </row>
    <row r="19" ht="90" customHeight="1">
      <c r="A19" s="3" t="s">
        <v>156</v>
      </c>
      <c r="B19" s="16" t="s">
        <v>157</v>
      </c>
    </row>
    <row r="20" ht="75" customHeight="1">
      <c r="A20" s="3" t="s">
        <v>158</v>
      </c>
      <c r="B20" s="16" t="s">
        <v>159</v>
      </c>
    </row>
    <row r="21" ht="105" customHeight="1">
      <c r="A21" s="3" t="s">
        <v>160</v>
      </c>
      <c r="B21" s="16" t="s">
        <v>161</v>
      </c>
    </row>
    <row r="22" ht="60" customHeight="1">
      <c r="A22" s="3" t="s">
        <v>162</v>
      </c>
      <c r="B22" s="16" t="s">
        <v>163</v>
      </c>
    </row>
    <row r="23" ht="30" customHeight="1">
      <c r="A23" s="3" t="s">
        <v>164</v>
      </c>
      <c r="B23" s="16" t="s">
        <v>165</v>
      </c>
    </row>
    <row r="25">
      <c r="A25" s="2" t="s">
        <v>166</v>
      </c>
    </row>
    <row r="26">
      <c r="B26" s="5" t="s">
        <v>167</v>
      </c>
      <c r="C26" s="5" t="s">
        <v>168</v>
      </c>
      <c r="D26" s="5" t="s">
        <v>169</v>
      </c>
    </row>
    <row r="27">
      <c r="A27" s="3" t="s">
        <v>170</v>
      </c>
      <c r="B27" s="16" t="s">
        <v>171</v>
      </c>
      <c r="C27" s="16" t="s">
        <v>172</v>
      </c>
      <c r="D27" s="16" t="s">
        <v>173</v>
      </c>
      <c r="E27" s="10" t="s">
        <v>174</v>
      </c>
    </row>
    <row r="28">
      <c r="A28" s="3" t="s">
        <v>175</v>
      </c>
      <c r="B28" s="16" t="s">
        <v>176</v>
      </c>
      <c r="C28" s="16" t="s">
        <v>177</v>
      </c>
      <c r="D28" s="16" t="s">
        <v>173</v>
      </c>
      <c r="E28" s="10" t="s">
        <v>178</v>
      </c>
    </row>
    <row r="29">
      <c r="A29" s="17" t="s">
        <v>179</v>
      </c>
      <c r="B29" s="18" t="s">
        <v>180</v>
      </c>
      <c r="C29" s="18" t="s">
        <v>181</v>
      </c>
      <c r="D29" s="18" t="s">
        <v>182</v>
      </c>
    </row>
    <row r="30" ht="30" customHeight="1">
      <c r="A30" s="10" t="s">
        <v>183</v>
      </c>
    </row>
    <row r="32">
      <c r="A32" s="2" t="s">
        <v>184</v>
      </c>
    </row>
    <row r="33">
      <c r="B33" s="5" t="s">
        <v>185</v>
      </c>
    </row>
    <row r="34" ht="30" customHeight="1">
      <c r="A34" s="3" t="s">
        <v>186</v>
      </c>
      <c r="B34" s="16" t="s">
        <v>187</v>
      </c>
      <c r="E34" s="10" t="s">
        <v>188</v>
      </c>
    </row>
    <row r="35">
      <c r="A35" s="3" t="s">
        <v>189</v>
      </c>
      <c r="B35" s="16" t="s">
        <v>190</v>
      </c>
      <c r="E35" s="10" t="s">
        <v>191</v>
      </c>
    </row>
    <row r="36">
      <c r="A36" s="3" t="s">
        <v>192</v>
      </c>
      <c r="B36" s="16" t="s">
        <v>193</v>
      </c>
      <c r="E36" s="10" t="s">
        <v>194</v>
      </c>
    </row>
    <row r="37">
      <c r="A37" s="3" t="s">
        <v>195</v>
      </c>
      <c r="B37" s="16" t="s">
        <v>196</v>
      </c>
      <c r="E37" s="10" t="s">
        <v>197</v>
      </c>
    </row>
    <row r="38" ht="30" customHeight="1">
      <c r="A38" s="3" t="s">
        <v>198</v>
      </c>
      <c r="B38" s="16" t="s">
        <v>199</v>
      </c>
      <c r="E38" s="10" t="s">
        <v>200</v>
      </c>
    </row>
    <row r="39">
      <c r="A39" s="17" t="s">
        <v>91</v>
      </c>
      <c r="B39" s="18" t="s">
        <v>201</v>
      </c>
    </row>
    <row r="40">
      <c r="A40" s="10" t="s">
        <v>202</v>
      </c>
    </row>
    <row r="42">
      <c r="A42" s="2" t="s">
        <v>203</v>
      </c>
    </row>
    <row r="43">
      <c r="B43" s="5" t="s">
        <v>204</v>
      </c>
    </row>
    <row r="44">
      <c r="A44" s="3" t="s">
        <v>205</v>
      </c>
      <c r="B44" s="16" t="s">
        <v>206</v>
      </c>
    </row>
    <row r="45">
      <c r="A45" s="3" t="s">
        <v>207</v>
      </c>
      <c r="B45" s="16" t="s">
        <v>208</v>
      </c>
    </row>
    <row r="46">
      <c r="A46" s="3" t="s">
        <v>209</v>
      </c>
      <c r="B46" s="16" t="s">
        <v>210</v>
      </c>
    </row>
    <row r="47">
      <c r="A47" s="3" t="s">
        <v>211</v>
      </c>
      <c r="B47" s="16" t="s">
        <v>212</v>
      </c>
    </row>
    <row r="48">
      <c r="A48" s="3" t="s">
        <v>213</v>
      </c>
      <c r="B48" s="16" t="s">
        <v>214</v>
      </c>
    </row>
    <row r="49">
      <c r="A49" s="3" t="s">
        <v>215</v>
      </c>
      <c r="B49" s="16" t="s">
        <v>216</v>
      </c>
    </row>
    <row r="50">
      <c r="A50" s="3" t="s">
        <v>217</v>
      </c>
      <c r="B50" s="16" t="s">
        <v>218</v>
      </c>
    </row>
    <row r="51">
      <c r="A51" s="3" t="s">
        <v>219</v>
      </c>
      <c r="B51" s="16" t="s">
        <v>220</v>
      </c>
    </row>
    <row r="52">
      <c r="A52" s="3" t="s">
        <v>221</v>
      </c>
      <c r="B52" s="16" t="s">
        <v>222</v>
      </c>
    </row>
    <row r="53">
      <c r="A53" s="3" t="s">
        <v>223</v>
      </c>
      <c r="B53" s="16" t="s">
        <v>224</v>
      </c>
    </row>
    <row r="54">
      <c r="A54" s="3" t="s">
        <v>225</v>
      </c>
      <c r="B54" s="16" t="s">
        <v>226</v>
      </c>
    </row>
    <row r="55">
      <c r="A55" s="3" t="s">
        <v>227</v>
      </c>
      <c r="B55" s="16" t="s">
        <v>228</v>
      </c>
    </row>
    <row r="56" ht="30" customHeight="1">
      <c r="A56" s="10" t="s">
        <v>229</v>
      </c>
    </row>
  </sheetData>
  <mergeCells count="4">
    <mergeCell ref="A10:E10"/>
    <mergeCell ref="A30:E30"/>
    <mergeCell ref="A40:E40"/>
    <mergeCell ref="A56:E56"/>
  </mergeCell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dimension ref="A1:C23"/>
  <sheetViews>
    <sheetView workbookViewId="0"/>
  </sheetViews>
  <sheetFormatPr defaultRowHeight="15"/>
  <cols>
    <col min="1" max="1" width="34" customWidth="1"/>
    <col min="2" max="2" width="22" customWidth="1"/>
    <col min="3" max="3" width="70" customWidth="1"/>
  </cols>
  <sheetData>
    <row r="1">
      <c r="A1" s="2" t="s">
        <v>230</v>
      </c>
    </row>
    <row r="2">
      <c r="A2" s="4" t="s">
        <v>7</v>
      </c>
    </row>
    <row r="4">
      <c r="A4" s="2" t="s">
        <v>231</v>
      </c>
    </row>
    <row r="5">
      <c r="A5" s="2" t="s">
        <v>232</v>
      </c>
      <c r="B5" s="5" t="s">
        <v>233</v>
      </c>
      <c r="C5" s="2" t="s">
        <v>117</v>
      </c>
    </row>
    <row r="6">
      <c r="A6" s="3" t="s">
        <v>12</v>
      </c>
      <c r="B6" s="16" t="s">
        <v>234</v>
      </c>
      <c r="C6" s="3" t="s">
        <v>235</v>
      </c>
    </row>
    <row r="7">
      <c r="A7" s="3" t="s">
        <v>236</v>
      </c>
      <c r="B7" s="16" t="s">
        <v>139</v>
      </c>
      <c r="C7" s="3" t="s">
        <v>237</v>
      </c>
    </row>
    <row r="8">
      <c r="A8" s="3" t="s">
        <v>51</v>
      </c>
      <c r="B8" s="16" t="s">
        <v>238</v>
      </c>
      <c r="C8" s="3" t="s">
        <v>239</v>
      </c>
    </row>
    <row r="9">
      <c r="A9" s="3" t="s">
        <v>16</v>
      </c>
      <c r="B9" s="16" t="s">
        <v>240</v>
      </c>
      <c r="C9" s="3" t="s">
        <v>241</v>
      </c>
    </row>
    <row r="10">
      <c r="A10" s="3" t="s">
        <v>19</v>
      </c>
      <c r="B10" s="16" t="s">
        <v>242</v>
      </c>
      <c r="C10" s="3" t="s">
        <v>243</v>
      </c>
    </row>
    <row r="11">
      <c r="A11" s="3" t="s">
        <v>244</v>
      </c>
      <c r="B11" s="16" t="s">
        <v>245</v>
      </c>
      <c r="C11" s="3" t="s">
        <v>246</v>
      </c>
    </row>
    <row r="12">
      <c r="A12" s="3" t="s">
        <v>40</v>
      </c>
      <c r="B12" s="16" t="s">
        <v>247</v>
      </c>
      <c r="C12" s="3" t="s">
        <v>248</v>
      </c>
    </row>
    <row r="13">
      <c r="A13" s="3" t="s">
        <v>249</v>
      </c>
      <c r="B13" s="16" t="s">
        <v>250</v>
      </c>
      <c r="C13" s="3" t="s">
        <v>251</v>
      </c>
    </row>
    <row r="14">
      <c r="A14" s="3" t="s">
        <v>252</v>
      </c>
      <c r="B14" s="16" t="s">
        <v>253</v>
      </c>
      <c r="C14" s="3" t="s">
        <v>254</v>
      </c>
    </row>
    <row r="15">
      <c r="A15" s="3" t="s">
        <v>42</v>
      </c>
      <c r="B15" s="16" t="s">
        <v>255</v>
      </c>
      <c r="C15" s="3" t="s">
        <v>255</v>
      </c>
    </row>
    <row r="16">
      <c r="A16" s="3" t="s">
        <v>256</v>
      </c>
      <c r="B16" s="16" t="s">
        <v>228</v>
      </c>
      <c r="C16" s="3" t="s">
        <v>257</v>
      </c>
    </row>
    <row r="18">
      <c r="A18" s="2" t="s">
        <v>258</v>
      </c>
    </row>
    <row r="19">
      <c r="A19" s="2" t="s">
        <v>232</v>
      </c>
      <c r="B19" s="5" t="s">
        <v>259</v>
      </c>
      <c r="C19" s="2" t="s">
        <v>260</v>
      </c>
    </row>
    <row r="20">
      <c r="A20" s="3" t="s">
        <v>12</v>
      </c>
      <c r="B20" s="11" t="s">
        <v>261</v>
      </c>
      <c r="C20" s="3" t="s">
        <v>234</v>
      </c>
    </row>
    <row r="21">
      <c r="A21" s="3" t="s">
        <v>236</v>
      </c>
      <c r="B21" s="11" t="s">
        <v>262</v>
      </c>
      <c r="C21" s="3" t="s">
        <v>139</v>
      </c>
    </row>
    <row r="22">
      <c r="A22" s="3" t="s">
        <v>51</v>
      </c>
      <c r="B22" s="11" t="s">
        <v>263</v>
      </c>
      <c r="C22" s="3" t="s">
        <v>238</v>
      </c>
    </row>
    <row r="23">
      <c r="A23" s="3" t="s">
        <v>249</v>
      </c>
      <c r="B23" s="11" t="s">
        <v>264</v>
      </c>
      <c r="C23" s="3" t="s">
        <v>250</v>
      </c>
    </row>
  </sheetData>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dimension ref="A1:C20"/>
  <sheetViews>
    <sheetView workbookViewId="0"/>
  </sheetViews>
  <sheetFormatPr defaultRowHeight="15"/>
  <cols>
    <col min="1" max="1" width="36" customWidth="1"/>
    <col min="2" max="2" width="12" customWidth="1"/>
    <col min="3" max="3" width="90" customWidth="1"/>
  </cols>
  <sheetData>
    <row r="1">
      <c r="A1" s="2" t="s">
        <v>265</v>
      </c>
    </row>
    <row r="2">
      <c r="A2" s="4" t="s">
        <v>7</v>
      </c>
    </row>
    <row r="4">
      <c r="A4" s="2" t="s">
        <v>266</v>
      </c>
    </row>
    <row r="5">
      <c r="A5" s="2" t="s">
        <v>267</v>
      </c>
      <c r="B5" s="5" t="s">
        <v>105</v>
      </c>
      <c r="C5" s="2" t="s">
        <v>70</v>
      </c>
    </row>
    <row r="6">
      <c r="A6" s="3" t="s">
        <v>268</v>
      </c>
      <c r="B6" s="15">
        <v>0.6</v>
      </c>
      <c r="C6" s="10" t="s">
        <v>269</v>
      </c>
    </row>
    <row r="7" ht="30" customHeight="1">
      <c r="A7" s="3" t="s">
        <v>270</v>
      </c>
      <c r="B7" s="15">
        <v>0.4</v>
      </c>
      <c r="C7" s="10" t="s">
        <v>271</v>
      </c>
    </row>
    <row r="9" ht="30" customHeight="1">
      <c r="A9" s="19" t="s">
        <v>272</v>
      </c>
      <c r="B9" s="3" t="s">
        <v>273</v>
      </c>
    </row>
    <row r="10">
      <c r="A10" s="19" t="s">
        <v>274</v>
      </c>
      <c r="B10" s="3" t="s">
        <v>275</v>
      </c>
    </row>
    <row r="11">
      <c r="A11" s="19" t="s">
        <v>276</v>
      </c>
      <c r="B11" s="3" t="s">
        <v>277</v>
      </c>
    </row>
    <row r="13" ht="60" customHeight="1">
      <c r="A13" s="3" t="s">
        <v>278</v>
      </c>
    </row>
    <row r="15">
      <c r="A15" s="2" t="s">
        <v>279</v>
      </c>
    </row>
    <row r="16">
      <c r="A16" s="3" t="s">
        <v>280</v>
      </c>
    </row>
    <row r="17">
      <c r="A17" s="3" t="s">
        <v>281</v>
      </c>
    </row>
    <row r="18">
      <c r="A18" s="3" t="s">
        <v>282</v>
      </c>
    </row>
    <row r="19">
      <c r="A19" s="3" t="s">
        <v>283</v>
      </c>
    </row>
    <row r="20">
      <c r="A20" s="3" t="s">
        <v>284</v>
      </c>
    </row>
  </sheetData>
  <mergeCells count="9">
    <mergeCell ref="B9:C9"/>
    <mergeCell ref="B10:C10"/>
    <mergeCell ref="B11:C11"/>
    <mergeCell ref="A13:C13"/>
    <mergeCell ref="A16:C16"/>
    <mergeCell ref="A17:C17"/>
    <mergeCell ref="A18:C18"/>
    <mergeCell ref="A19:C19"/>
    <mergeCell ref="A20:C20"/>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Banking Judgment Lab</Application>
  <DocSecurity>0</DocSecurity>
  <ScaleCrop>false</ScaleCrop>
  <HeadingPairs>
    <vt:vector size="2" baseType="variant">
      <vt:variant>
        <vt:lpstr>Worksheets</vt:lpstr>
      </vt:variant>
      <vt:variant>
        <vt:i4>7</vt:i4>
      </vt:variant>
    </vt:vector>
  </HeadingPairs>
  <TitlesOfParts>
    <vt:vector size="7" baseType="lpstr">
      <vt:lpstr>Accounts</vt:lpstr>
      <vt:lpstr>Ratios &amp; covenants</vt:lpstr>
      <vt:lpstr>Facilities &amp; security</vt:lpstr>
      <vt:lpstr>Conduct &amp; debtors</vt:lpstr>
      <vt:lpstr>Tables</vt:lpstr>
      <vt:lpstr>Budget</vt:lpstr>
      <vt:lpstr>The business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Meridian Logistics Ltd — the file, Issue 05</dc:title>
  <dc:subject>Meridian Logistics — Concentration Drill</dc:subject>
  <dc:creator>Banking Judgment Lab</dc:creator>
  <dc:description>https://www.bankingjudgmentlab.com/drills/meridian-logistics-concentration · Composite case — fictional. Built for teaching; it describes no real company.</dc:description>
  <cp:lastModifiedBy>Banking Judgment Lab</cp:lastModifiedBy>
  <dcterms:created xsi:type="dcterms:W3CDTF">2026-08-18T00:00:00Z</dcterms:created>
  <dcterms:modified xsi:type="dcterms:W3CDTF">2026-09-26T00:00:00Z</dcterms:modified>
</cp:coreProperties>
</file>