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Accounts" sheetId="1" r:id="rId1"/>
    <sheet name="Ratios" sheetId="2" r:id="rId2"/>
    <sheet name="Facilities &amp; security" sheetId="3" r:id="rId3"/>
    <sheet name="Conduct &amp; debtors" sheetId="4" r:id="rId4"/>
    <sheet name="Tables" sheetId="5" r:id="rId5"/>
    <sheet name="Budget" sheetId="6" r:id="rId6"/>
    <sheet name="The business" sheetId="7" r:id="rId7"/>
  </sheets>
  <calcPr calcId="191029" fullCalcOnLoad="1"/>
</workbook>
</file>

<file path=xl/sharedStrings.xml><?xml version="1.0" encoding="utf-8"?>
<sst xmlns="http://schemas.openxmlformats.org/spreadsheetml/2006/main" count="324" uniqueCount="262">
  <si>
    <t>Kowhai Retail Group Ltd</t>
  </si>
  <si>
    <t>Issue 06 · Kowhai Retail Group — Seasonal Working Capital Drill</t>
  </si>
  <si>
    <t>US$ thousands (US$000), FY23–FY25. FY25 is the year that took in last Christmas; each year-end falls after the February clean-down.</t>
  </si>
  <si>
    <t>As the file stood when the request arrived, late in August: FY25 accounts final for the year to 31 March, a stock schedule at the end of August, and management's budget for FY26.</t>
  </si>
  <si>
    <t>Operating cash flow is after interest and tax paid; debtor days are on revenue, stock and creditor days on cost of sales.</t>
  </si>
  <si>
    <t>Blue figures are typed in; black ones are formulas. Costs and outflows are positive and subtracted; loan flows are signed, a repayment negative. The first year's balances are values: the opening balance sheet is not in the file.</t>
  </si>
  <si>
    <t>https://www.bankingjudgmentlab.com/drills/kowhai-retail-christmas</t>
  </si>
  <si>
    <t>Composite case — fictional. Built for teaching; it describes no real company.</t>
  </si>
  <si>
    <t>PROFIT AND LOSS · US$000</t>
  </si>
  <si>
    <t>FY23</t>
  </si>
  <si>
    <t>FY24</t>
  </si>
  <si>
    <t>FY25</t>
  </si>
  <si>
    <t>Revenue</t>
  </si>
  <si>
    <t>Cost of sales</t>
  </si>
  <si>
    <t>Gross profit</t>
  </si>
  <si>
    <t>Overheads</t>
  </si>
  <si>
    <t>of which store rent</t>
  </si>
  <si>
    <t>EBITDA</t>
  </si>
  <si>
    <t>Depreciation</t>
  </si>
  <si>
    <t>EBIT</t>
  </si>
  <si>
    <t>Interest</t>
  </si>
  <si>
    <t>Profit before tax</t>
  </si>
  <si>
    <t>Tax</t>
  </si>
  <si>
    <t>Net profit after tax</t>
  </si>
  <si>
    <t>BALANCE SHEET AT YEAR-END · US$000</t>
  </si>
  <si>
    <t>Cash</t>
  </si>
  <si>
    <t>Receivables</t>
  </si>
  <si>
    <t>Inventory</t>
  </si>
  <si>
    <t>Current assets</t>
  </si>
  <si>
    <t>Store fit-outs and equipment</t>
  </si>
  <si>
    <t>Total assets</t>
  </si>
  <si>
    <t>Trade payables</t>
  </si>
  <si>
    <t>Seasonal line and overdraft (drawn)</t>
  </si>
  <si>
    <t>Term loan</t>
  </si>
  <si>
    <t>Total liabilities</t>
  </si>
  <si>
    <t>Shareholders' equity</t>
  </si>
  <si>
    <t>Total liabilities and equity</t>
  </si>
  <si>
    <t>CASH FLOW · US$000</t>
  </si>
  <si>
    <t>Increase in working capital</t>
  </si>
  <si>
    <t>Interest paid</t>
  </si>
  <si>
    <t>Tax paid</t>
  </si>
  <si>
    <t>Operating cash flow</t>
  </si>
  <si>
    <t>Capital expenditure</t>
  </si>
  <si>
    <t>Dividends</t>
  </si>
  <si>
    <t>Term loan drawn / (repaid)</t>
  </si>
  <si>
    <t>Seasonal line and overdraft drawn / (repaid)</t>
  </si>
  <si>
    <t>Net change in cash</t>
  </si>
  <si>
    <t>Kowhai Retail Group Ltd · Issue 06 — ratios</t>
  </si>
  <si>
    <t>Computed from the Accounts sheet: debtor days on revenue, stock and creditor days on cost of sales, a 365-day year.</t>
  </si>
  <si>
    <t>RATIOS FROM THE STATEMENTS</t>
  </si>
  <si>
    <t>Revenue growth</t>
  </si>
  <si>
    <t>—</t>
  </si>
  <si>
    <t>EBITDA margin</t>
  </si>
  <si>
    <t>Operating cash flow ÷ EBITDA</t>
  </si>
  <si>
    <t>Debtor days (on revenue)</t>
  </si>
  <si>
    <t>Stock days (on cost of sales)</t>
  </si>
  <si>
    <t>Creditor days (on cost of sales)</t>
  </si>
  <si>
    <t>Cash conversion cycle, days</t>
  </si>
  <si>
    <t>Total debt ÷ EBITDA</t>
  </si>
  <si>
    <t>Kowhai Retail Group Ltd · Issue 06 — facilities and security</t>
  </si>
  <si>
    <t>THE FACILITIES</t>
  </si>
  <si>
    <t>Facility</t>
  </si>
  <si>
    <t>Now</t>
  </si>
  <si>
    <t>Requested</t>
  </si>
  <si>
    <t>Note</t>
  </si>
  <si>
    <t>Seasonal line</t>
  </si>
  <si>
    <t>US$2.0m limit · nil at year-end</t>
  </si>
  <si>
    <t>US$3.5m limit</t>
  </si>
  <si>
    <t>Returns to zero by the end of February each year — the covenant that matters. Fully drawn at last season's peak.</t>
  </si>
  <si>
    <t>Overdraft</t>
  </si>
  <si>
    <t>US$0.75m limit</t>
  </si>
  <si>
    <t>Unchanged</t>
  </si>
  <si>
    <t>Drawn US$0.6m at last season's peak, on top of the seasonal line: a true peak of US$2.6m.</t>
  </si>
  <si>
    <t>Security and covenants</t>
  </si>
  <si>
    <t>General security agreement over stock and receivables; the clean-down</t>
  </si>
  <si>
    <t>Seven years, and no covenant missed.</t>
  </si>
  <si>
    <t>FACILITIES AND PRICING</t>
  </si>
  <si>
    <t>Amount</t>
  </si>
  <si>
    <t>Pricing</t>
  </si>
  <si>
    <t>Terms</t>
  </si>
  <si>
    <t>Limit US$2.0m; nil at the FY25 year-end, as at every year-end</t>
  </si>
  <si>
    <t>Floating; 9.0% all-in on drawings through FY25; line fee 1.50% on the limit for the whole year; review fee 0.25%</t>
  </si>
  <si>
    <t>For the Christmas buy. Back to zero by the last day of February each year; annual review</t>
  </si>
  <si>
    <t>Limit US$0.75m; nil at the FY25 year-end</t>
  </si>
  <si>
    <t>Floating; 11.5% on drawings; limit fee 1.00%; review fee 0.25%</t>
  </si>
  <si>
    <t>On demand; reviewed with the seasonal line</t>
  </si>
  <si>
    <t>SECURITY</t>
  </si>
  <si>
    <t>General security agreement</t>
  </si>
  <si>
    <t>Over the company's stock and receivables, first-ranking, registered when the relationship began in 2019.</t>
  </si>
  <si>
    <t>The logistics firm's acknowledgement</t>
  </si>
  <si>
    <t>In writing: the stock it holds is Kowhai's and subject to the bank's security, and will be released on the bank's instruction. Its own claim is limited to unpaid storage charges.</t>
  </si>
  <si>
    <t>Insurance</t>
  </si>
  <si>
    <t>Stock insured at cost, with the bank's interest noted; the sum insured is raised for October to January.</t>
  </si>
  <si>
    <t>Guarantees</t>
  </si>
  <si>
    <t>None.</t>
  </si>
  <si>
    <t>CONDITIONS AND REPORTING</t>
  </si>
  <si>
    <t>The clean-down: the seasonal line at zero by the last day of February, every year. Met in each of the seven seasons since the relationship began in 2019.</t>
  </si>
  <si>
    <t>A certificate signed by a director by 15 April each year, confirming the day the line reached zero.</t>
  </si>
  <si>
    <t>Audited annual accounts within 150 days of the 31 March year-end; FY25's arrived on day 121.</t>
  </si>
  <si>
    <t>Nothing monthly is required, and no stock ageing. The stock schedule in this file came with the request.</t>
  </si>
  <si>
    <t>No covenant missed, no excess and no payment late since 2019.</t>
  </si>
  <si>
    <t>Kowhai Retail Group Ltd · Issue 06 — conduct, debtors and customers</t>
  </si>
  <si>
    <t>THE SEASONAL LINE, MONTH-END BY MONTH-END</t>
  </si>
  <si>
    <t>US$000</t>
  </si>
  <si>
    <t>Limit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</si>
  <si>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</si>
  <si>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</si>
  <si>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</si>
  <si>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</si>
  <si>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</si>
  <si>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</si>
  <si>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</si>
  <si>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</si>
  <si>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</si>
  <si>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</si>
  <si>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</si>
  <si>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</si>
  <si>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FY25. Drawn from late September, when the first sailings were paid for, and at the limit at the October and November month-ends; at the end of November the overdraft beside it stood at US$0.60m, the season's true peak of US$2.60m. Back to zero by the end of February, and nil at the year-end. No excess over either limit and no dishonoured payment.</t>
  </si>
  <si>
    <t>DEBTORS AT THE FY25 YEAR-END</t>
  </si>
  <si>
    <t>Share</t>
  </si>
  <si>
    <t>Card settlements in transit</t>
  </si>
  <si>
    <t>One to two days</t>
  </si>
  <si>
    <t>Trade customers, within 30 days</t>
  </si>
  <si>
    <t>Trade customers, 31–60 days</t>
  </si>
  <si>
    <t>Total, as in the balance sheet</t>
  </si>
  <si>
    <t>SALES CHANNELS</t>
  </si>
  <si>
    <t>Sales channel</t>
  </si>
  <si>
    <t>BUDGET</t>
  </si>
  <si>
    <t>Stores</t>
  </si>
  <si>
    <t>Fourteen; card and cash at the till</t>
  </si>
  <si>
    <t>Online</t>
  </si>
  <si>
    <t>Paid at order; sent from the distribution centre</t>
  </si>
  <si>
    <t>Trade customers — about sixty accounts</t>
  </si>
  <si>
    <t>Hospitality groups, corporate gifting and independent gift shops; 30 days</t>
  </si>
  <si>
    <t>Kowhai Retail Group Ltd · Issue 06 — the rest of the file's tables</t>
  </si>
  <si>
    <t>STOCK AT COST, BY THE SEASON IT WAS BOUGHT FOR</t>
  </si>
  <si>
    <t>FY24 year-end</t>
  </si>
  <si>
    <t>FY25 year-end</t>
  </si>
  <si>
    <t>End of August</t>
  </si>
  <si>
    <t>Current and continuing ranges</t>
  </si>
  <si>
    <t>US$4.13m</t>
  </si>
  <si>
    <t>US$3.77m</t>
  </si>
  <si>
    <t>US$5.00m</t>
  </si>
  <si>
    <t>Last season's Christmas buy, still on hand</t>
  </si>
  <si>
    <t>US$0.32m</t>
  </si>
  <si>
    <t>US$1.18m</t>
  </si>
  <si>
    <t>US$1.10m</t>
  </si>
  <si>
    <t>At each date, stock bought for the Christmas before it</t>
  </si>
  <si>
    <t>Stock at cost</t>
  </si>
  <si>
    <t>US$4.45m</t>
  </si>
  <si>
    <t>US$4.95m</t>
  </si>
  <si>
    <t>US$6.10m</t>
  </si>
  <si>
    <t>The year-end columns are from the stocktakes behind the accounts; the August column came with the request. At the end of August, last season's buy is 18% of the stock held.</t>
  </si>
  <si>
    <t>THE FOURTEEN STORES</t>
  </si>
  <si>
    <t>Sales FY25</t>
  </si>
  <si>
    <t>Rent FY25</t>
  </si>
  <si>
    <t>Auckland</t>
  </si>
  <si>
    <t>6</t>
  </si>
  <si>
    <t>US$11.70m</t>
  </si>
  <si>
    <t>Waikato and Bay of Plenty</t>
  </si>
  <si>
    <t>4</t>
  </si>
  <si>
    <t>US$7.50m</t>
  </si>
  <si>
    <t>US$0.69m</t>
  </si>
  <si>
    <t>Hawke's Bay, Manawatū and Wellington</t>
  </si>
  <si>
    <t>US$7.77m</t>
  </si>
  <si>
    <t>US$0.73m</t>
  </si>
  <si>
    <t>All stores</t>
  </si>
  <si>
    <t>14</t>
  </si>
  <si>
    <t>US$26.97m</t>
  </si>
  <si>
    <t>US$2.60m</t>
  </si>
  <si>
    <t>Fourteen stores through all three years of accounts. Leases run from two to nine years, most with a right of renewal; the rent column is the store-rent line in the accounts.</t>
  </si>
  <si>
    <t>THE OVERDRAFT BESIDE IT, AND THE TWO TOGETHER</t>
  </si>
  <si>
    <t>Both lines</t>
  </si>
  <si>
    <t>April</t>
  </si>
  <si>
    <t>US$0.10m</t>
  </si>
  <si>
    <t>The off-season, to August</t>
  </si>
  <si>
    <t>US$0.25m</t>
  </si>
  <si>
    <t>June</t>
  </si>
  <si>
    <t>US$0.40m</t>
  </si>
  <si>
    <t>July</t>
  </si>
  <si>
    <t>US$0.45m</t>
  </si>
  <si>
    <t>August</t>
  </si>
  <si>
    <t>September</t>
  </si>
  <si>
    <t>US$1.75m</t>
  </si>
  <si>
    <t>Offshore orders placed; the first sailings paid for</t>
  </si>
  <si>
    <t>October</t>
  </si>
  <si>
    <t>US$0.55m</t>
  </si>
  <si>
    <t>US$2.55m</t>
  </si>
  <si>
    <t>Stock lands; trading lifts from Labour Weekend</t>
  </si>
  <si>
    <t>November</t>
  </si>
  <si>
    <t>US$0.60m</t>
  </si>
  <si>
    <t>Stock lands; the season's peak</t>
  </si>
  <si>
    <t>December</t>
  </si>
  <si>
    <t>US$0.35m</t>
  </si>
  <si>
    <t>US$2.15m</t>
  </si>
  <si>
    <t>Christmas</t>
  </si>
  <si>
    <t>January</t>
  </si>
  <si>
    <t>US$0.20m</t>
  </si>
  <si>
    <t>US$1.70m</t>
  </si>
  <si>
    <t>Clearance</t>
  </si>
  <si>
    <t>February</t>
  </si>
  <si>
    <t>US$0.00m</t>
  </si>
  <si>
    <t>Clearance; both lines back to zero</t>
  </si>
  <si>
    <t>March</t>
  </si>
  <si>
    <t>Year-end</t>
  </si>
  <si>
    <t>FY25, month-end by month-end. The overdraft carries the off-season months; both lines were at zero at the end of February and at the year-end.</t>
  </si>
  <si>
    <t>Kowhai Retail Group Ltd · Issue 06 — budget</t>
  </si>
  <si>
    <t>MANAGEMENT'S BUDGET FOR THE YEAR AHEAD</t>
  </si>
  <si>
    <t>Line</t>
  </si>
  <si>
    <t>FY25 ACTUAL</t>
  </si>
  <si>
    <t>US$31.0m</t>
  </si>
  <si>
    <t>US$32.8m — last year's, with the extra buy sold at the FY24 margin</t>
  </si>
  <si>
    <t>Gross margin</t>
  </si>
  <si>
    <t>46.0%</t>
  </si>
  <si>
    <t>51.0% — FY24's, with no clearance</t>
  </si>
  <si>
    <t>US$1.26m</t>
  </si>
  <si>
    <t>US$3.13m</t>
  </si>
  <si>
    <t>Offshore Christmas buy, at landed cost</t>
  </si>
  <si>
    <t>US$4.10m</t>
  </si>
  <si>
    <t>US$5.00m — up 22%</t>
  </si>
  <si>
    <t>Stock at the year-end</t>
  </si>
  <si>
    <t>US$4.99m — FY24's stock days on the budget's cost of sales</t>
  </si>
  <si>
    <t>US$2.18m</t>
  </si>
  <si>
    <t>Capital spending</t>
  </si>
  <si>
    <t>US$0.50m — two store refits</t>
  </si>
  <si>
    <t>Nil</t>
  </si>
  <si>
    <t>Both lines at the peak</t>
  </si>
  <si>
    <t>US$2.60m, November</t>
  </si>
  <si>
    <t>US$3.50m, November — the limit requested</t>
  </si>
  <si>
    <t>Both lines at the year-end</t>
  </si>
  <si>
    <t>LAST YEAR'S BUDGET, AGAINST WHAT ARRIVED</t>
  </si>
  <si>
    <t>Budget</t>
  </si>
  <si>
    <t>Actual</t>
  </si>
  <si>
    <t>US$31.8m</t>
  </si>
  <si>
    <t>51.0%</t>
  </si>
  <si>
    <t>US$2.92m</t>
  </si>
  <si>
    <t>US$4.50m</t>
  </si>
  <si>
    <t>Kowhai Retail Group Ltd · Issue 06 — ownership, people and what is not in the file</t>
  </si>
  <si>
    <t>OWNERSHIP, PEOPLE, PREMISES</t>
  </si>
  <si>
    <t>Holder</t>
  </si>
  <si>
    <t>An investment company owned by a family</t>
  </si>
  <si>
    <t>Came in seven years ago; takes no part in management</t>
  </si>
  <si>
    <t>A private investor</t>
  </si>
  <si>
    <t>The managing director</t>
  </si>
  <si>
    <t>Founded the business</t>
  </si>
  <si>
    <t>Eleven other private shareholders</t>
  </si>
  <si>
    <t>Between 1% and 4% each; most came in seven years ago</t>
  </si>
  <si>
    <t>Managing director</t>
  </si>
  <si>
    <t>The founder; a homewares buyer by trade. Sets the range and signs off the offshore buy each September with the head buyer.</t>
  </si>
  <si>
    <t>Head buyer</t>
  </si>
  <si>
    <t>Runs the category plan and the offshore suppliers; with the business five years.</t>
  </si>
  <si>
    <t>Finance manager</t>
  </si>
  <si>
    <t>Produces monthly management accounts for the directors, and the certificate the bank receives each April.</t>
  </si>
  <si>
    <t>Operations manager</t>
  </si>
  <si>
    <t>Runs the fourteen stores, and the contract with the logistics firm that holds the stock.</t>
  </si>
  <si>
    <t>Leased, not owned. Every store is on a lease, in shopping centres and on high streets, and the rent is the "of which" line under overheads. The distribution centre is run for Kowhai by a third-party logistics firm on a three-year contract, charged by the pallet stored and the carton moved; that cost sits in overheads outside the rent line. The support office is a small lease beside it.</t>
  </si>
  <si>
    <t>WHAT IS STILL NOT IN THE FILE</t>
  </si>
  <si>
    <t>Last season's sell-through by category, and this season's buy by category. The MD's explanation turns on the mix; the file holds totals.</t>
  </si>
  <si>
    <t>An independent valuation of the stock: what this season's goods, and last season's, would each fetch if they had to be sold quickly.</t>
  </si>
  <si>
    <t>The offshore suppliers' terms in writing — what is paid at order and at shipment, and what an order cancelled before it sails would cost.</t>
  </si>
  <si>
    <t>Store-by-store trading for last Christmas against the Christmas before.</t>
  </si>
  <si>
    <t>A monthly cash forecast from September to the end of February, the months the line is drawn.</t>
  </si>
</sst>
</file>

<file path=xl/styles.xml><?xml version="1.0" encoding="utf-8"?>
<styleSheet xmlns="http://schemas.openxmlformats.org/spreadsheetml/2006/main">
  <numFmts count="3">
    <numFmt numFmtId="164" formatCode="#,##0;(#,##0)"/>
    <numFmt numFmtId="165" formatCode="0.0%"/>
    <numFmt numFmtId="166" formatCode="0.0&quot;×&quot;"/>
  </numFmts>
  <fonts count="6">
    <font>
      <sz val="11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i/>
      <sz val="11"/>
      <color rgb="FF5B6472"/>
      <name val="Calibri"/>
      <family val="2"/>
    </font>
    <font>
      <sz val="11"/>
      <color rgb="FF1D4ED8"/>
      <name val="Calibri"/>
      <family val="2"/>
    </font>
    <font>
      <sz val="11"/>
      <color rgb="FF5B6472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8C939E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/>
    <xf numFmtId="0" fontId="2" fillId="0" borderId="0" xfId="0" applyFont="1" applyAlignment="1">
      <alignment horizontal="right"/>
    </xf>
    <xf numFmtId="164" fontId="4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164" fontId="0" fillId="0" borderId="0" xfId="0" applyNumberFormat="1"/>
    <xf numFmtId="0" fontId="5" fillId="0" borderId="0" xfId="0" applyFont="1" applyAlignment="1">
      <alignment vertical="top" wrapText="1"/>
    </xf>
    <xf numFmtId="0" fontId="0" fillId="0" borderId="0" xfId="0" applyAlignment="1">
      <alignment horizontal="right"/>
    </xf>
    <xf numFmtId="165" fontId="0" fillId="0" borderId="0" xfId="0" applyNumberFormat="1"/>
    <xf numFmtId="1" fontId="0" fillId="0" borderId="0" xfId="0" applyNumberFormat="1"/>
    <xf numFmtId="166" fontId="0" fillId="0" borderId="0" xfId="0" applyNumberFormat="1"/>
    <xf numFmtId="9" fontId="0" fillId="0" borderId="0" xfId="0" applyNumberFormat="1"/>
    <xf numFmtId="0" fontId="0" fillId="0" borderId="0" xfId="0" applyAlignment="1">
      <alignment horizontal="righ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bankingjudgmentlab.com/drills/kowhai-retail-christ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8"/>
  <sheetViews>
    <sheetView tabSelected="1" workbookViewId="0"/>
  </sheetViews>
  <sheetFormatPr defaultRowHeight="15"/>
  <cols>
    <col min="1" max="1" width="48" customWidth="1"/>
    <col min="2" max="2" width="13" customWidth="1"/>
    <col min="3" max="3" width="13" customWidth="1"/>
    <col min="4" max="4" width="13" customWidth="1"/>
  </cols>
  <sheetData>
    <row r="1">
      <c r="A1" s="1" t="s">
        <v>0</v>
      </c>
    </row>
    <row r="2">
      <c r="A2" s="2" t="s">
        <v>1</v>
      </c>
    </row>
    <row r="3" ht="30" customHeight="1">
      <c r="A3" s="3" t="s">
        <v>2</v>
      </c>
    </row>
    <row r="4" ht="30" customHeight="1">
      <c r="A4" s="3" t="s">
        <v>3</v>
      </c>
    </row>
    <row r="5" ht="30" customHeight="1">
      <c r="A5" s="3" t="s">
        <v>4</v>
      </c>
    </row>
    <row r="6" ht="45" customHeight="1">
      <c r="A6" s="3" t="s">
        <v>5</v>
      </c>
    </row>
    <row r="7">
      <c r="A7" t="s">
        <v>6</v>
      </c>
    </row>
    <row r="8">
      <c r="A8" s="4" t="s">
        <v>7</v>
      </c>
    </row>
    <row r="10">
      <c r="A10" s="2" t="s">
        <v>8</v>
      </c>
      <c r="B10" s="5" t="s">
        <v>9</v>
      </c>
      <c r="C10" s="5" t="s">
        <v>10</v>
      </c>
      <c r="D10" s="5" t="s">
        <v>11</v>
      </c>
    </row>
    <row r="11">
      <c r="A11" t="s">
        <v>12</v>
      </c>
      <c r="B11" s="6">
        <v>27600</v>
      </c>
      <c r="C11" s="6">
        <v>29250</v>
      </c>
      <c r="D11" s="6">
        <v>31000</v>
      </c>
    </row>
    <row r="12">
      <c r="A12" t="s">
        <v>13</v>
      </c>
      <c r="B12" s="6">
        <v>13524</v>
      </c>
      <c r="C12" s="6">
        <v>14333</v>
      </c>
      <c r="D12" s="6">
        <v>16740</v>
      </c>
    </row>
    <row r="13">
      <c r="A13" s="7" t="s">
        <v>14</v>
      </c>
      <c r="B13" s="8">
        <f>B11-B12</f>
        <v>14076</v>
      </c>
      <c r="C13" s="8">
        <f>C11-C12</f>
        <v>14917</v>
      </c>
      <c r="D13" s="8">
        <f>D11-D12</f>
        <v>14260</v>
      </c>
    </row>
    <row r="14">
      <c r="A14" t="s">
        <v>15</v>
      </c>
      <c r="B14" s="6">
        <v>11600</v>
      </c>
      <c r="C14" s="6">
        <v>12300</v>
      </c>
      <c r="D14" s="6">
        <v>13000</v>
      </c>
    </row>
    <row r="15">
      <c r="A15" s="9" t="s">
        <v>16</v>
      </c>
      <c r="B15" s="10">
        <v>2300</v>
      </c>
      <c r="C15" s="10">
        <v>2450</v>
      </c>
      <c r="D15" s="10">
        <v>2600</v>
      </c>
    </row>
    <row r="16">
      <c r="A16" s="7" t="s">
        <v>17</v>
      </c>
      <c r="B16" s="8">
        <f>B13-B14</f>
        <v>2476</v>
      </c>
      <c r="C16" s="8">
        <f>C13-C14</f>
        <v>2617</v>
      </c>
      <c r="D16" s="8">
        <f>D13-D14</f>
        <v>1260</v>
      </c>
    </row>
    <row r="17">
      <c r="A17" t="s">
        <v>18</v>
      </c>
      <c r="B17" s="6">
        <v>600</v>
      </c>
      <c r="C17" s="6">
        <v>620</v>
      </c>
      <c r="D17" s="6">
        <v>650</v>
      </c>
    </row>
    <row r="18">
      <c r="A18" s="7" t="s">
        <v>19</v>
      </c>
      <c r="B18" s="8">
        <f>B16-B17</f>
        <v>1876</v>
      </c>
      <c r="C18" s="8">
        <f>C16-C17</f>
        <v>1997</v>
      </c>
      <c r="D18" s="8">
        <f>D16-D17</f>
        <v>610</v>
      </c>
    </row>
    <row r="19">
      <c r="A19" t="s">
        <v>20</v>
      </c>
      <c r="B19" s="6">
        <v>90</v>
      </c>
      <c r="C19" s="6">
        <v>100</v>
      </c>
      <c r="D19" s="6">
        <v>150</v>
      </c>
    </row>
    <row r="20">
      <c r="A20" s="7" t="s">
        <v>21</v>
      </c>
      <c r="B20" s="8">
        <f>B18-B19</f>
        <v>1786</v>
      </c>
      <c r="C20" s="8">
        <f>C18-C19</f>
        <v>1897</v>
      </c>
      <c r="D20" s="8">
        <f>D18-D19</f>
        <v>460</v>
      </c>
    </row>
    <row r="21">
      <c r="A21" t="s">
        <v>22</v>
      </c>
      <c r="B21" s="6">
        <v>500</v>
      </c>
      <c r="C21" s="6">
        <v>531</v>
      </c>
      <c r="D21" s="6">
        <v>129</v>
      </c>
    </row>
    <row r="22">
      <c r="A22" s="7" t="s">
        <v>23</v>
      </c>
      <c r="B22" s="8">
        <f>B20-B21</f>
        <v>1286</v>
      </c>
      <c r="C22" s="8">
        <f>C20-C21</f>
        <v>1366</v>
      </c>
      <c r="D22" s="8">
        <f>D20-D21</f>
        <v>331</v>
      </c>
    </row>
    <row r="24">
      <c r="A24" s="2" t="s">
        <v>24</v>
      </c>
      <c r="B24" s="5" t="s">
        <v>9</v>
      </c>
      <c r="C24" s="5" t="s">
        <v>10</v>
      </c>
      <c r="D24" s="5" t="s">
        <v>11</v>
      </c>
    </row>
    <row r="25">
      <c r="A25" t="s">
        <v>25</v>
      </c>
      <c r="B25" s="6">
        <v>636</v>
      </c>
      <c r="C25" s="11">
        <f>B25+C48</f>
        <v>136</v>
      </c>
      <c r="D25" s="11">
        <f>C25+D48</f>
        <v>136</v>
      </c>
    </row>
    <row r="26">
      <c r="A26" t="s">
        <v>26</v>
      </c>
      <c r="B26" s="6">
        <v>250</v>
      </c>
      <c r="C26" s="6">
        <v>270</v>
      </c>
      <c r="D26" s="6">
        <v>300</v>
      </c>
    </row>
    <row r="27">
      <c r="A27" t="s">
        <v>27</v>
      </c>
      <c r="B27" s="6">
        <v>3600</v>
      </c>
      <c r="C27" s="6">
        <v>4450</v>
      </c>
      <c r="D27" s="6">
        <v>4950</v>
      </c>
    </row>
    <row r="28">
      <c r="A28" s="7" t="s">
        <v>28</v>
      </c>
      <c r="B28" s="8">
        <f>B25+B26+B27</f>
        <v>4486</v>
      </c>
      <c r="C28" s="8">
        <f>C25+C26+C27</f>
        <v>4856</v>
      </c>
      <c r="D28" s="8">
        <f>D25+D26+D27</f>
        <v>5386</v>
      </c>
    </row>
    <row r="29">
      <c r="A29" t="s">
        <v>29</v>
      </c>
      <c r="B29" s="6">
        <v>4100</v>
      </c>
      <c r="C29" s="11">
        <f>B29+C44-C17</f>
        <v>4380</v>
      </c>
      <c r="D29" s="11">
        <f>C29+D44-D17</f>
        <v>4130</v>
      </c>
    </row>
    <row r="30">
      <c r="A30" s="7" t="s">
        <v>30</v>
      </c>
      <c r="B30" s="8">
        <f>B28+B29</f>
        <v>8586</v>
      </c>
      <c r="C30" s="8">
        <f>C28+C29</f>
        <v>9236</v>
      </c>
      <c r="D30" s="8">
        <f>D28+D29</f>
        <v>9516</v>
      </c>
    </row>
    <row r="31">
      <c r="A31" t="s">
        <v>31</v>
      </c>
      <c r="B31" s="6">
        <v>1700</v>
      </c>
      <c r="C31" s="6">
        <v>1584</v>
      </c>
      <c r="D31" s="6">
        <v>1533</v>
      </c>
    </row>
    <row r="32">
      <c r="A32" t="s">
        <v>32</v>
      </c>
      <c r="B32" s="6">
        <v>0</v>
      </c>
      <c r="C32" s="6">
        <v>0</v>
      </c>
      <c r="D32" s="6">
        <v>0</v>
      </c>
    </row>
    <row r="33">
      <c r="A33" t="s">
        <v>33</v>
      </c>
      <c r="B33" s="6">
        <v>0</v>
      </c>
      <c r="C33" s="11">
        <f>B33+C46</f>
        <v>0</v>
      </c>
      <c r="D33" s="11">
        <f>C33+D46</f>
        <v>0</v>
      </c>
    </row>
    <row r="34">
      <c r="A34" s="7" t="s">
        <v>34</v>
      </c>
      <c r="B34" s="8">
        <f>B31+B32+B33</f>
        <v>1700</v>
      </c>
      <c r="C34" s="8">
        <f>C31+C32+C33</f>
        <v>1584</v>
      </c>
      <c r="D34" s="8">
        <f>D31+D32+D33</f>
        <v>1533</v>
      </c>
    </row>
    <row r="35">
      <c r="A35" s="7" t="s">
        <v>35</v>
      </c>
      <c r="B35" s="6">
        <v>6886</v>
      </c>
      <c r="C35" s="8">
        <f>B35+C22-C45</f>
        <v>7652</v>
      </c>
      <c r="D35" s="8">
        <f>C35+D22-D45</f>
        <v>7983</v>
      </c>
    </row>
    <row r="36">
      <c r="A36" s="7" t="s">
        <v>36</v>
      </c>
      <c r="B36" s="8">
        <f>B34+B35</f>
        <v>8586</v>
      </c>
      <c r="C36" s="8">
        <f>C34+C35</f>
        <v>9236</v>
      </c>
      <c r="D36" s="8">
        <f>D34+D35</f>
        <v>9516</v>
      </c>
    </row>
    <row r="38">
      <c r="A38" s="2" t="s">
        <v>37</v>
      </c>
      <c r="B38" s="5" t="s">
        <v>9</v>
      </c>
      <c r="C38" s="5" t="s">
        <v>10</v>
      </c>
      <c r="D38" s="5" t="s">
        <v>11</v>
      </c>
    </row>
    <row r="39">
      <c r="A39" t="s">
        <v>17</v>
      </c>
      <c r="B39" s="11">
        <f>B16</f>
        <v>2476</v>
      </c>
      <c r="C39" s="11">
        <f>C16</f>
        <v>2617</v>
      </c>
      <c r="D39" s="11">
        <f>D16</f>
        <v>1260</v>
      </c>
    </row>
    <row r="40">
      <c r="A40" t="s">
        <v>38</v>
      </c>
      <c r="B40" s="6">
        <v>250</v>
      </c>
      <c r="C40" s="11">
        <f>(C26+C27-C31)-(B26+B27-B31)</f>
        <v>986</v>
      </c>
      <c r="D40" s="11">
        <f>(D26+D27-D31)-(C26+C27-C31)</f>
        <v>581</v>
      </c>
    </row>
    <row r="41">
      <c r="A41" t="s">
        <v>39</v>
      </c>
      <c r="B41" s="11">
        <f>B19</f>
        <v>90</v>
      </c>
      <c r="C41" s="11">
        <f>C19</f>
        <v>100</v>
      </c>
      <c r="D41" s="11">
        <f>D19</f>
        <v>150</v>
      </c>
    </row>
    <row r="42">
      <c r="A42" t="s">
        <v>40</v>
      </c>
      <c r="B42" s="11">
        <f>B21</f>
        <v>500</v>
      </c>
      <c r="C42" s="11">
        <f>C21</f>
        <v>531</v>
      </c>
      <c r="D42" s="11">
        <f>D21</f>
        <v>129</v>
      </c>
    </row>
    <row r="43">
      <c r="A43" s="7" t="s">
        <v>41</v>
      </c>
      <c r="B43" s="8">
        <f>B39-B40-B41-B42</f>
        <v>1636</v>
      </c>
      <c r="C43" s="8">
        <f>C39-C40-C41-C42</f>
        <v>1000</v>
      </c>
      <c r="D43" s="8">
        <f>D39-D40-D41-D42</f>
        <v>400</v>
      </c>
    </row>
    <row r="44">
      <c r="A44" t="s">
        <v>42</v>
      </c>
      <c r="B44" s="6">
        <v>700</v>
      </c>
      <c r="C44" s="6">
        <v>900</v>
      </c>
      <c r="D44" s="6">
        <v>400</v>
      </c>
    </row>
    <row r="45">
      <c r="A45" t="s">
        <v>43</v>
      </c>
      <c r="B45" s="6">
        <v>900</v>
      </c>
      <c r="C45" s="6">
        <v>600</v>
      </c>
      <c r="D45" s="6">
        <v>0</v>
      </c>
    </row>
    <row r="46">
      <c r="A46" t="s">
        <v>44</v>
      </c>
      <c r="B46" s="6">
        <v>0</v>
      </c>
      <c r="C46" s="6">
        <v>0</v>
      </c>
      <c r="D46" s="6">
        <v>0</v>
      </c>
    </row>
    <row r="47">
      <c r="A47" t="s">
        <v>45</v>
      </c>
      <c r="B47" s="6">
        <v>0</v>
      </c>
      <c r="C47" s="11">
        <f>C32-B32</f>
        <v>0</v>
      </c>
      <c r="D47" s="11">
        <f>D32-C32</f>
        <v>0</v>
      </c>
    </row>
    <row r="48">
      <c r="A48" s="7" t="s">
        <v>46</v>
      </c>
      <c r="B48" s="8">
        <f>B43-B44-B45+B46+B47</f>
        <v>36</v>
      </c>
      <c r="C48" s="8">
        <f>C43-C44-C45+C46+C47</f>
        <v>-500</v>
      </c>
      <c r="D48" s="8">
        <f>D43-D44-D45+D46+D47</f>
        <v>0</v>
      </c>
    </row>
  </sheetData>
  <mergeCells count="4">
    <mergeCell ref="A3:D3"/>
    <mergeCell ref="A4:D4"/>
    <mergeCell ref="A5:D5"/>
    <mergeCell ref="A6:D6"/>
  </mergeCells>
  <hyperlinks>
    <hyperlink ref="A7" r:id="rId1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4"/>
  <sheetViews>
    <sheetView workbookViewId="0"/>
  </sheetViews>
  <sheetFormatPr defaultRowHeight="15"/>
  <cols>
    <col min="1" max="1" width="48" customWidth="1"/>
    <col min="2" max="2" width="13" customWidth="1"/>
    <col min="3" max="3" width="13" customWidth="1"/>
    <col min="4" max="4" width="13" customWidth="1"/>
  </cols>
  <sheetData>
    <row r="1">
      <c r="A1" s="2" t="s">
        <v>47</v>
      </c>
    </row>
    <row r="2">
      <c r="A2" s="4" t="s">
        <v>7</v>
      </c>
    </row>
    <row r="4" ht="30" customHeight="1">
      <c r="A4" s="12" t="s">
        <v>48</v>
      </c>
    </row>
    <row r="6">
      <c r="A6" s="2" t="s">
        <v>49</v>
      </c>
      <c r="B6" s="5" t="s">
        <v>9</v>
      </c>
      <c r="C6" s="5" t="s">
        <v>10</v>
      </c>
      <c r="D6" s="5" t="s">
        <v>11</v>
      </c>
    </row>
    <row r="7">
      <c r="A7" t="s">
        <v>50</v>
      </c>
      <c r="B7" s="13" t="s">
        <v>51</v>
      </c>
      <c r="C7" s="14">
        <f>Accounts!C11/Accounts!B11-1</f>
        <v>0.059782608695652106</v>
      </c>
      <c r="D7" s="14">
        <f>Accounts!D11/Accounts!C11-1</f>
        <v>0.05982905982905984</v>
      </c>
    </row>
    <row r="8">
      <c r="A8" t="s">
        <v>52</v>
      </c>
      <c r="B8" s="14">
        <f>Accounts!B16/Accounts!B11</f>
        <v>0.08971014492753623</v>
      </c>
      <c r="C8" s="14">
        <f>Accounts!C16/Accounts!C11</f>
        <v>0.08947008547008548</v>
      </c>
      <c r="D8" s="14">
        <f>Accounts!D16/Accounts!D11</f>
        <v>0.04064516129032258</v>
      </c>
    </row>
    <row r="9">
      <c r="A9" t="s">
        <v>53</v>
      </c>
      <c r="B9" s="14">
        <f>Accounts!B43/Accounts!B16</f>
        <v>0.6607431340872375</v>
      </c>
      <c r="C9" s="14">
        <f>Accounts!C43/Accounts!C16</f>
        <v>0.38211692777990064</v>
      </c>
      <c r="D9" s="14">
        <f>Accounts!D43/Accounts!D16</f>
        <v>0.31746031746031744</v>
      </c>
    </row>
    <row r="10">
      <c r="A10" t="s">
        <v>54</v>
      </c>
      <c r="B10" s="15">
        <f>Accounts!B26/Accounts!B11*365</f>
        <v>3.306159420289855</v>
      </c>
      <c r="C10" s="15">
        <f>Accounts!C26/Accounts!C11*365</f>
        <v>3.3692307692307697</v>
      </c>
      <c r="D10" s="15">
        <f>Accounts!D26/Accounts!D11*365</f>
        <v>3.532258064516129</v>
      </c>
    </row>
    <row r="11">
      <c r="A11" t="s">
        <v>55</v>
      </c>
      <c r="B11" s="15">
        <f>Accounts!B27/Accounts!B12*365</f>
        <v>97.1606033717835</v>
      </c>
      <c r="C11" s="15">
        <f>Accounts!C27/Accounts!C12*365</f>
        <v>113.32240284657783</v>
      </c>
      <c r="D11" s="15">
        <f>Accounts!D27/Accounts!D12*365</f>
        <v>107.93010752688173</v>
      </c>
    </row>
    <row r="12">
      <c r="A12" t="s">
        <v>56</v>
      </c>
      <c r="B12" s="15">
        <f>Accounts!B31/Accounts!B12*365</f>
        <v>45.88139603667554</v>
      </c>
      <c r="C12" s="15">
        <f>Accounts!C31/Accounts!C12*365</f>
        <v>40.337682271680734</v>
      </c>
      <c r="D12" s="15">
        <f>Accounts!D31/Accounts!D12*365</f>
        <v>33.42562724014337</v>
      </c>
    </row>
    <row r="13">
      <c r="A13" t="s">
        <v>57</v>
      </c>
      <c r="B13" s="15">
        <f>B10+B11-B12</f>
        <v>54.585366755397814</v>
      </c>
      <c r="C13" s="15">
        <f>C10+C11-C12</f>
        <v>76.35395134412786</v>
      </c>
      <c r="D13" s="15">
        <f>D10+D11-D12</f>
        <v>78.03673835125448</v>
      </c>
    </row>
    <row r="14">
      <c r="A14" t="s">
        <v>58</v>
      </c>
      <c r="B14" s="16">
        <f>(Accounts!B32+Accounts!B33)/Accounts!B16</f>
        <v>0</v>
      </c>
      <c r="C14" s="16">
        <f>(Accounts!C32+Accounts!C33)/Accounts!C16</f>
        <v>0</v>
      </c>
      <c r="D14" s="16">
        <f>(Accounts!D32+Accounts!D33)/Accounts!D16</f>
        <v>0</v>
      </c>
    </row>
  </sheetData>
  <mergeCells count="1">
    <mergeCell ref="A4:D4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6"/>
  <sheetViews>
    <sheetView workbookViewId="0"/>
  </sheetViews>
  <sheetFormatPr defaultRowHeight="15"/>
  <cols>
    <col min="1" max="1" width="34" customWidth="1"/>
    <col min="2" max="2" width="30" customWidth="1"/>
    <col min="3" max="3" width="30" customWidth="1"/>
    <col min="4" max="4" width="52" customWidth="1"/>
  </cols>
  <sheetData>
    <row r="1">
      <c r="A1" s="2" t="s">
        <v>59</v>
      </c>
    </row>
    <row r="2">
      <c r="A2" s="4" t="s">
        <v>7</v>
      </c>
    </row>
    <row r="4">
      <c r="A4" s="2" t="s">
        <v>60</v>
      </c>
    </row>
    <row r="5">
      <c r="A5" s="2" t="s">
        <v>61</v>
      </c>
      <c r="B5" s="2" t="s">
        <v>62</v>
      </c>
      <c r="C5" s="2" t="s">
        <v>63</v>
      </c>
      <c r="D5" s="2" t="s">
        <v>64</v>
      </c>
    </row>
    <row r="6" ht="30" customHeight="1">
      <c r="A6" s="3" t="s">
        <v>65</v>
      </c>
      <c r="B6" s="3" t="s">
        <v>66</v>
      </c>
      <c r="C6" s="3" t="s">
        <v>67</v>
      </c>
      <c r="D6" s="12" t="s">
        <v>68</v>
      </c>
    </row>
    <row r="7" ht="30" customHeight="1">
      <c r="A7" s="3" t="s">
        <v>69</v>
      </c>
      <c r="B7" s="3" t="s">
        <v>70</v>
      </c>
      <c r="C7" s="3" t="s">
        <v>71</v>
      </c>
      <c r="D7" s="12" t="s">
        <v>72</v>
      </c>
    </row>
    <row r="8" ht="45" customHeight="1">
      <c r="A8" s="3" t="s">
        <v>73</v>
      </c>
      <c r="B8" s="3" t="s">
        <v>74</v>
      </c>
      <c r="C8" s="3" t="s">
        <v>71</v>
      </c>
      <c r="D8" s="12" t="s">
        <v>75</v>
      </c>
    </row>
    <row r="10">
      <c r="A10" s="2" t="s">
        <v>76</v>
      </c>
    </row>
    <row r="11">
      <c r="A11" s="2" t="s">
        <v>61</v>
      </c>
      <c r="B11" s="2" t="s">
        <v>77</v>
      </c>
      <c r="C11" s="2" t="s">
        <v>78</v>
      </c>
      <c r="D11" s="2" t="s">
        <v>79</v>
      </c>
    </row>
    <row r="12" ht="60" customHeight="1">
      <c r="A12" s="3" t="s">
        <v>65</v>
      </c>
      <c r="B12" s="3" t="s">
        <v>80</v>
      </c>
      <c r="C12" s="3" t="s">
        <v>81</v>
      </c>
      <c r="D12" s="3" t="s">
        <v>82</v>
      </c>
    </row>
    <row r="13" ht="30" customHeight="1">
      <c r="A13" s="3" t="s">
        <v>69</v>
      </c>
      <c r="B13" s="3" t="s">
        <v>83</v>
      </c>
      <c r="C13" s="3" t="s">
        <v>84</v>
      </c>
      <c r="D13" s="3" t="s">
        <v>85</v>
      </c>
    </row>
    <row r="15">
      <c r="A15" s="2" t="s">
        <v>86</v>
      </c>
    </row>
    <row r="16">
      <c r="A16" s="3" t="s">
        <v>87</v>
      </c>
      <c r="B16" s="3" t="s">
        <v>88</v>
      </c>
    </row>
    <row r="17" ht="30" customHeight="1">
      <c r="A17" s="3" t="s">
        <v>89</v>
      </c>
      <c r="B17" s="3" t="s">
        <v>90</v>
      </c>
    </row>
    <row r="18">
      <c r="A18" s="3" t="s">
        <v>91</v>
      </c>
      <c r="B18" s="3" t="s">
        <v>92</v>
      </c>
    </row>
    <row r="19">
      <c r="A19" s="3" t="s">
        <v>93</v>
      </c>
      <c r="B19" s="3" t="s">
        <v>94</v>
      </c>
    </row>
    <row r="21">
      <c r="A21" s="2" t="s">
        <v>95</v>
      </c>
    </row>
    <row r="22">
      <c r="A22" s="3" t="s">
        <v>96</v>
      </c>
    </row>
    <row r="23">
      <c r="A23" s="3" t="s">
        <v>97</v>
      </c>
    </row>
    <row r="24">
      <c r="A24" s="3" t="s">
        <v>98</v>
      </c>
    </row>
    <row r="25">
      <c r="A25" s="3" t="s">
        <v>99</v>
      </c>
    </row>
    <row r="26">
      <c r="A26" s="3" t="s">
        <v>100</v>
      </c>
    </row>
  </sheetData>
  <mergeCells count="9">
    <mergeCell ref="B16:D16"/>
    <mergeCell ref="B17:D17"/>
    <mergeCell ref="B18:D18"/>
    <mergeCell ref="B19:D19"/>
    <mergeCell ref="A22:D22"/>
    <mergeCell ref="A23:D23"/>
    <mergeCell ref="A24:D24"/>
    <mergeCell ref="A25:D25"/>
    <mergeCell ref="A26:D26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0"/>
  <sheetViews>
    <sheetView workbookViewId="0"/>
  </sheetViews>
  <sheetFormatPr defaultRowHeight="15"/>
  <cols>
    <col min="1" max="1" width="40" customWidth="1"/>
    <col min="2" max="2" width="14" customWidth="1"/>
    <col min="3" max="3" width="14" customWidth="1"/>
    <col min="4" max="4" width="60" customWidth="1"/>
  </cols>
  <sheetData>
    <row r="1">
      <c r="A1" s="2" t="s">
        <v>101</v>
      </c>
    </row>
    <row r="2">
      <c r="A2" s="4" t="s">
        <v>7</v>
      </c>
    </row>
    <row r="4">
      <c r="A4" s="2" t="s">
        <v>102</v>
      </c>
      <c r="B4" s="5" t="s">
        <v>103</v>
      </c>
    </row>
    <row r="5">
      <c r="A5" t="s">
        <v>104</v>
      </c>
      <c r="B5" s="6">
        <v>2000</v>
      </c>
    </row>
    <row r="6">
      <c r="A6" t="s">
        <v>105</v>
      </c>
      <c r="B6" s="6">
        <v>0</v>
      </c>
    </row>
    <row r="7">
      <c r="A7" t="s">
        <v>106</v>
      </c>
      <c r="B7" s="6">
        <v>0</v>
      </c>
    </row>
    <row r="8">
      <c r="A8" t="s">
        <v>107</v>
      </c>
      <c r="B8" s="6">
        <v>0</v>
      </c>
    </row>
    <row r="9">
      <c r="A9" t="s">
        <v>108</v>
      </c>
      <c r="B9" s="6">
        <v>0</v>
      </c>
    </row>
    <row r="10">
      <c r="A10" t="s">
        <v>109</v>
      </c>
      <c r="B10" s="6">
        <v>0</v>
      </c>
    </row>
    <row r="11">
      <c r="A11" t="s">
        <v>110</v>
      </c>
      <c r="B11" s="6">
        <v>1300</v>
      </c>
    </row>
    <row r="12">
      <c r="A12" t="s">
        <v>111</v>
      </c>
      <c r="B12" s="6">
        <v>2000</v>
      </c>
    </row>
    <row r="13">
      <c r="A13" t="s">
        <v>112</v>
      </c>
      <c r="B13" s="6">
        <v>2000</v>
      </c>
    </row>
    <row r="14">
      <c r="A14" t="s">
        <v>113</v>
      </c>
      <c r="B14" s="6">
        <v>1800</v>
      </c>
    </row>
    <row r="15">
      <c r="A15" t="s">
        <v>114</v>
      </c>
      <c r="B15" s="6">
        <v>1500</v>
      </c>
    </row>
    <row r="16">
      <c r="A16" t="s">
        <v>115</v>
      </c>
      <c r="B16" s="6">
        <v>0</v>
      </c>
    </row>
    <row r="17">
      <c r="A17" t="s">
        <v>116</v>
      </c>
      <c r="B17" s="6">
        <v>0</v>
      </c>
    </row>
    <row r="18" ht="45" customHeight="1">
      <c r="A18" s="12" t="s">
        <v>117</v>
      </c>
    </row>
    <row r="20">
      <c r="A20" s="2" t="s">
        <v>118</v>
      </c>
      <c r="B20" s="5" t="s">
        <v>103</v>
      </c>
      <c r="C20" s="5" t="s">
        <v>119</v>
      </c>
    </row>
    <row r="21">
      <c r="A21" s="3" t="s">
        <v>120</v>
      </c>
      <c r="B21" s="6">
        <v>125</v>
      </c>
      <c r="C21" s="17">
        <f>B21/B$24</f>
        <v>0.4166666666666667</v>
      </c>
      <c r="D21" s="12" t="s">
        <v>121</v>
      </c>
    </row>
    <row r="22">
      <c r="A22" s="3" t="s">
        <v>122</v>
      </c>
      <c r="B22" s="6">
        <v>147</v>
      </c>
      <c r="C22" s="17">
        <f>B22/B$24</f>
        <v>0.49</v>
      </c>
    </row>
    <row r="23">
      <c r="A23" s="3" t="s">
        <v>123</v>
      </c>
      <c r="B23" s="6">
        <v>28</v>
      </c>
      <c r="C23" s="17">
        <f>B23/B$24</f>
        <v>0.09333333333333334</v>
      </c>
    </row>
    <row r="24">
      <c r="A24" s="7" t="s">
        <v>124</v>
      </c>
      <c r="B24" s="8">
        <f>SUM(B21:B23)</f>
        <v>300</v>
      </c>
    </row>
    <row r="26">
      <c r="A26" s="2" t="s">
        <v>125</v>
      </c>
    </row>
    <row r="27">
      <c r="A27" s="2" t="s">
        <v>126</v>
      </c>
      <c r="B27" s="5" t="s">
        <v>11</v>
      </c>
      <c r="C27" s="5" t="s">
        <v>127</v>
      </c>
      <c r="D27" s="2" t="s">
        <v>79</v>
      </c>
    </row>
    <row r="28">
      <c r="A28" s="3" t="s">
        <v>128</v>
      </c>
      <c r="B28" s="17">
        <v>0.87</v>
      </c>
      <c r="C28" s="17">
        <v>0.86</v>
      </c>
      <c r="D28" s="12" t="s">
        <v>129</v>
      </c>
    </row>
    <row r="29">
      <c r="A29" s="3" t="s">
        <v>130</v>
      </c>
      <c r="B29" s="17">
        <v>0.06</v>
      </c>
      <c r="C29" s="17">
        <v>0.07</v>
      </c>
      <c r="D29" s="12" t="s">
        <v>131</v>
      </c>
    </row>
    <row r="30" ht="30" customHeight="1">
      <c r="A30" s="3" t="s">
        <v>132</v>
      </c>
      <c r="B30" s="17">
        <v>0.07</v>
      </c>
      <c r="C30" s="17">
        <v>0.07</v>
      </c>
      <c r="D30" s="12" t="s">
        <v>133</v>
      </c>
    </row>
  </sheetData>
  <mergeCells count="1">
    <mergeCell ref="A18:D18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E33"/>
  <sheetViews>
    <sheetView workbookViewId="0"/>
  </sheetViews>
  <sheetFormatPr defaultRowHeight="15"/>
  <cols>
    <col min="1" max="1" width="40" customWidth="1"/>
    <col min="2" max="2" width="20" customWidth="1"/>
    <col min="3" max="3" width="20" customWidth="1"/>
    <col min="4" max="4" width="20" customWidth="1"/>
    <col min="5" max="5" width="56" customWidth="1"/>
  </cols>
  <sheetData>
    <row r="1">
      <c r="A1" s="2" t="s">
        <v>134</v>
      </c>
    </row>
    <row r="2">
      <c r="A2" s="4" t="s">
        <v>7</v>
      </c>
    </row>
    <row r="4">
      <c r="A4" s="2" t="s">
        <v>135</v>
      </c>
    </row>
    <row r="5">
      <c r="B5" s="5" t="s">
        <v>136</v>
      </c>
      <c r="C5" s="5" t="s">
        <v>137</v>
      </c>
      <c r="D5" s="5" t="s">
        <v>138</v>
      </c>
    </row>
    <row r="6">
      <c r="A6" s="3" t="s">
        <v>139</v>
      </c>
      <c r="B6" s="18" t="s">
        <v>140</v>
      </c>
      <c r="C6" s="18" t="s">
        <v>141</v>
      </c>
      <c r="D6" s="18" t="s">
        <v>142</v>
      </c>
    </row>
    <row r="7">
      <c r="A7" s="3" t="s">
        <v>143</v>
      </c>
      <c r="B7" s="18" t="s">
        <v>144</v>
      </c>
      <c r="C7" s="18" t="s">
        <v>145</v>
      </c>
      <c r="D7" s="18" t="s">
        <v>146</v>
      </c>
      <c r="E7" s="12" t="s">
        <v>147</v>
      </c>
    </row>
    <row r="8">
      <c r="A8" s="19" t="s">
        <v>148</v>
      </c>
      <c r="B8" s="20" t="s">
        <v>149</v>
      </c>
      <c r="C8" s="20" t="s">
        <v>150</v>
      </c>
      <c r="D8" s="20" t="s">
        <v>151</v>
      </c>
    </row>
    <row r="9">
      <c r="A9" s="12" t="s">
        <v>152</v>
      </c>
    </row>
    <row r="11">
      <c r="A11" s="2" t="s">
        <v>153</v>
      </c>
    </row>
    <row r="12">
      <c r="B12" s="5" t="s">
        <v>128</v>
      </c>
      <c r="C12" s="5" t="s">
        <v>154</v>
      </c>
      <c r="D12" s="5" t="s">
        <v>155</v>
      </c>
    </row>
    <row r="13">
      <c r="A13" s="3" t="s">
        <v>156</v>
      </c>
      <c r="B13" s="18" t="s">
        <v>157</v>
      </c>
      <c r="C13" s="18" t="s">
        <v>158</v>
      </c>
      <c r="D13" s="18" t="s">
        <v>145</v>
      </c>
    </row>
    <row r="14">
      <c r="A14" s="3" t="s">
        <v>159</v>
      </c>
      <c r="B14" s="18" t="s">
        <v>160</v>
      </c>
      <c r="C14" s="18" t="s">
        <v>161</v>
      </c>
      <c r="D14" s="18" t="s">
        <v>162</v>
      </c>
    </row>
    <row r="15">
      <c r="A15" s="3" t="s">
        <v>163</v>
      </c>
      <c r="B15" s="18" t="s">
        <v>160</v>
      </c>
      <c r="C15" s="18" t="s">
        <v>164</v>
      </c>
      <c r="D15" s="18" t="s">
        <v>165</v>
      </c>
    </row>
    <row r="16">
      <c r="A16" s="19" t="s">
        <v>166</v>
      </c>
      <c r="B16" s="20" t="s">
        <v>167</v>
      </c>
      <c r="C16" s="20" t="s">
        <v>168</v>
      </c>
      <c r="D16" s="20" t="s">
        <v>169</v>
      </c>
    </row>
    <row r="17">
      <c r="A17" s="12" t="s">
        <v>170</v>
      </c>
    </row>
    <row r="19">
      <c r="A19" s="2" t="s">
        <v>171</v>
      </c>
    </row>
    <row r="20">
      <c r="B20" s="5" t="s">
        <v>69</v>
      </c>
      <c r="C20" s="5" t="s">
        <v>172</v>
      </c>
    </row>
    <row r="21">
      <c r="A21" s="3" t="s">
        <v>173</v>
      </c>
      <c r="B21" s="18" t="s">
        <v>174</v>
      </c>
      <c r="C21" s="18" t="s">
        <v>174</v>
      </c>
      <c r="E21" s="12" t="s">
        <v>175</v>
      </c>
    </row>
    <row r="22">
      <c r="A22" s="3" t="s">
        <v>106</v>
      </c>
      <c r="B22" s="18" t="s">
        <v>176</v>
      </c>
      <c r="C22" s="18" t="s">
        <v>176</v>
      </c>
    </row>
    <row r="23">
      <c r="A23" s="3" t="s">
        <v>177</v>
      </c>
      <c r="B23" s="18" t="s">
        <v>178</v>
      </c>
      <c r="C23" s="18" t="s">
        <v>178</v>
      </c>
    </row>
    <row r="24">
      <c r="A24" s="3" t="s">
        <v>179</v>
      </c>
      <c r="B24" s="18" t="s">
        <v>180</v>
      </c>
      <c r="C24" s="18" t="s">
        <v>180</v>
      </c>
    </row>
    <row r="25">
      <c r="A25" s="3" t="s">
        <v>181</v>
      </c>
      <c r="B25" s="18" t="s">
        <v>180</v>
      </c>
      <c r="C25" s="18" t="s">
        <v>180</v>
      </c>
    </row>
    <row r="26">
      <c r="A26" s="3" t="s">
        <v>182</v>
      </c>
      <c r="B26" s="18" t="s">
        <v>180</v>
      </c>
      <c r="C26" s="18" t="s">
        <v>183</v>
      </c>
      <c r="E26" s="12" t="s">
        <v>184</v>
      </c>
    </row>
    <row r="27">
      <c r="A27" s="3" t="s">
        <v>185</v>
      </c>
      <c r="B27" s="18" t="s">
        <v>186</v>
      </c>
      <c r="C27" s="18" t="s">
        <v>187</v>
      </c>
      <c r="E27" s="12" t="s">
        <v>188</v>
      </c>
    </row>
    <row r="28">
      <c r="A28" s="3" t="s">
        <v>189</v>
      </c>
      <c r="B28" s="18" t="s">
        <v>190</v>
      </c>
      <c r="C28" s="18" t="s">
        <v>169</v>
      </c>
      <c r="E28" s="12" t="s">
        <v>191</v>
      </c>
    </row>
    <row r="29">
      <c r="A29" s="3" t="s">
        <v>192</v>
      </c>
      <c r="B29" s="18" t="s">
        <v>193</v>
      </c>
      <c r="C29" s="18" t="s">
        <v>194</v>
      </c>
      <c r="E29" s="12" t="s">
        <v>195</v>
      </c>
    </row>
    <row r="30">
      <c r="A30" s="3" t="s">
        <v>196</v>
      </c>
      <c r="B30" s="18" t="s">
        <v>197</v>
      </c>
      <c r="C30" s="18" t="s">
        <v>198</v>
      </c>
      <c r="E30" s="12" t="s">
        <v>199</v>
      </c>
    </row>
    <row r="31">
      <c r="A31" s="3" t="s">
        <v>200</v>
      </c>
      <c r="B31" s="18" t="s">
        <v>201</v>
      </c>
      <c r="C31" s="18" t="s">
        <v>201</v>
      </c>
      <c r="E31" s="12" t="s">
        <v>202</v>
      </c>
    </row>
    <row r="32">
      <c r="A32" s="3" t="s">
        <v>203</v>
      </c>
      <c r="B32" s="18" t="s">
        <v>201</v>
      </c>
      <c r="C32" s="18" t="s">
        <v>201</v>
      </c>
      <c r="E32" s="12" t="s">
        <v>204</v>
      </c>
    </row>
    <row r="33">
      <c r="A33" s="12" t="s">
        <v>205</v>
      </c>
    </row>
  </sheetData>
  <mergeCells count="3">
    <mergeCell ref="A9:E9"/>
    <mergeCell ref="A17:E17"/>
    <mergeCell ref="A33:E33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C22"/>
  <sheetViews>
    <sheetView workbookViewId="0"/>
  </sheetViews>
  <sheetFormatPr defaultRowHeight="15"/>
  <cols>
    <col min="1" max="1" width="34" customWidth="1"/>
    <col min="2" max="2" width="22" customWidth="1"/>
    <col min="3" max="3" width="70" customWidth="1"/>
  </cols>
  <sheetData>
    <row r="1">
      <c r="A1" s="2" t="s">
        <v>206</v>
      </c>
    </row>
    <row r="2">
      <c r="A2" s="4" t="s">
        <v>7</v>
      </c>
    </row>
    <row r="4">
      <c r="A4" s="2" t="s">
        <v>207</v>
      </c>
    </row>
    <row r="5">
      <c r="A5" s="2" t="s">
        <v>208</v>
      </c>
      <c r="B5" s="5" t="s">
        <v>209</v>
      </c>
      <c r="C5" s="2" t="s">
        <v>127</v>
      </c>
    </row>
    <row r="6">
      <c r="A6" s="3" t="s">
        <v>12</v>
      </c>
      <c r="B6" s="18" t="s">
        <v>210</v>
      </c>
      <c r="C6" s="3" t="s">
        <v>211</v>
      </c>
    </row>
    <row r="7">
      <c r="A7" s="3" t="s">
        <v>212</v>
      </c>
      <c r="B7" s="18" t="s">
        <v>213</v>
      </c>
      <c r="C7" s="3" t="s">
        <v>214</v>
      </c>
    </row>
    <row r="8">
      <c r="A8" s="3" t="s">
        <v>17</v>
      </c>
      <c r="B8" s="18" t="s">
        <v>215</v>
      </c>
      <c r="C8" s="3" t="s">
        <v>216</v>
      </c>
    </row>
    <row r="9">
      <c r="A9" s="3" t="s">
        <v>217</v>
      </c>
      <c r="B9" s="18" t="s">
        <v>218</v>
      </c>
      <c r="C9" s="3" t="s">
        <v>219</v>
      </c>
    </row>
    <row r="10">
      <c r="A10" s="3" t="s">
        <v>220</v>
      </c>
      <c r="B10" s="18" t="s">
        <v>150</v>
      </c>
      <c r="C10" s="3" t="s">
        <v>221</v>
      </c>
    </row>
    <row r="11">
      <c r="A11" s="3" t="s">
        <v>41</v>
      </c>
      <c r="B11" s="18" t="s">
        <v>178</v>
      </c>
      <c r="C11" s="3" t="s">
        <v>222</v>
      </c>
    </row>
    <row r="12">
      <c r="A12" s="3" t="s">
        <v>223</v>
      </c>
      <c r="B12" s="18" t="s">
        <v>178</v>
      </c>
      <c r="C12" s="3" t="s">
        <v>224</v>
      </c>
    </row>
    <row r="13">
      <c r="A13" s="3" t="s">
        <v>43</v>
      </c>
      <c r="B13" s="18" t="s">
        <v>225</v>
      </c>
      <c r="C13" s="3" t="s">
        <v>225</v>
      </c>
    </row>
    <row r="14">
      <c r="A14" s="3" t="s">
        <v>226</v>
      </c>
      <c r="B14" s="18" t="s">
        <v>227</v>
      </c>
      <c r="C14" s="3" t="s">
        <v>228</v>
      </c>
    </row>
    <row r="15">
      <c r="A15" s="3" t="s">
        <v>229</v>
      </c>
      <c r="B15" s="18" t="s">
        <v>225</v>
      </c>
      <c r="C15" s="3" t="s">
        <v>225</v>
      </c>
    </row>
    <row r="17">
      <c r="A17" s="2" t="s">
        <v>230</v>
      </c>
    </row>
    <row r="18">
      <c r="A18" s="2" t="s">
        <v>208</v>
      </c>
      <c r="B18" s="5" t="s">
        <v>231</v>
      </c>
      <c r="C18" s="2" t="s">
        <v>232</v>
      </c>
    </row>
    <row r="19">
      <c r="A19" s="3" t="s">
        <v>12</v>
      </c>
      <c r="B19" s="13" t="s">
        <v>233</v>
      </c>
      <c r="C19" s="3" t="s">
        <v>210</v>
      </c>
    </row>
    <row r="20">
      <c r="A20" s="3" t="s">
        <v>212</v>
      </c>
      <c r="B20" s="13" t="s">
        <v>234</v>
      </c>
      <c r="C20" s="3" t="s">
        <v>213</v>
      </c>
    </row>
    <row r="21">
      <c r="A21" s="3" t="s">
        <v>17</v>
      </c>
      <c r="B21" s="13" t="s">
        <v>235</v>
      </c>
      <c r="C21" s="3" t="s">
        <v>215</v>
      </c>
    </row>
    <row r="22">
      <c r="A22" s="3" t="s">
        <v>220</v>
      </c>
      <c r="B22" s="13" t="s">
        <v>236</v>
      </c>
      <c r="C22" s="3" t="s">
        <v>150</v>
      </c>
    </row>
  </sheetData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C23"/>
  <sheetViews>
    <sheetView workbookViewId="0"/>
  </sheetViews>
  <sheetFormatPr defaultRowHeight="15"/>
  <cols>
    <col min="1" max="1" width="36" customWidth="1"/>
    <col min="2" max="2" width="12" customWidth="1"/>
    <col min="3" max="3" width="90" customWidth="1"/>
  </cols>
  <sheetData>
    <row r="1">
      <c r="A1" s="2" t="s">
        <v>237</v>
      </c>
    </row>
    <row r="2">
      <c r="A2" s="4" t="s">
        <v>7</v>
      </c>
    </row>
    <row r="4">
      <c r="A4" s="2" t="s">
        <v>238</v>
      </c>
    </row>
    <row r="5">
      <c r="A5" s="2" t="s">
        <v>239</v>
      </c>
      <c r="B5" s="5" t="s">
        <v>119</v>
      </c>
      <c r="C5" s="2" t="s">
        <v>64</v>
      </c>
    </row>
    <row r="6">
      <c r="A6" s="3" t="s">
        <v>240</v>
      </c>
      <c r="B6" s="17">
        <v>0.3</v>
      </c>
      <c r="C6" s="12" t="s">
        <v>241</v>
      </c>
    </row>
    <row r="7">
      <c r="A7" s="3" t="s">
        <v>242</v>
      </c>
      <c r="B7" s="17">
        <v>0.25</v>
      </c>
      <c r="C7" s="12" t="s">
        <v>241</v>
      </c>
    </row>
    <row r="8">
      <c r="A8" s="3" t="s">
        <v>243</v>
      </c>
      <c r="B8" s="17">
        <v>0.22</v>
      </c>
      <c r="C8" s="12" t="s">
        <v>244</v>
      </c>
    </row>
    <row r="9">
      <c r="A9" s="3" t="s">
        <v>245</v>
      </c>
      <c r="B9" s="17">
        <v>0.23</v>
      </c>
      <c r="C9" s="12" t="s">
        <v>246</v>
      </c>
    </row>
    <row r="11" ht="30" customHeight="1">
      <c r="A11" s="21" t="s">
        <v>247</v>
      </c>
      <c r="B11" s="3" t="s">
        <v>248</v>
      </c>
    </row>
    <row r="12">
      <c r="A12" s="21" t="s">
        <v>249</v>
      </c>
      <c r="B12" s="3" t="s">
        <v>250</v>
      </c>
    </row>
    <row r="13">
      <c r="A13" s="21" t="s">
        <v>251</v>
      </c>
      <c r="B13" s="3" t="s">
        <v>252</v>
      </c>
    </row>
    <row r="14">
      <c r="A14" s="21" t="s">
        <v>253</v>
      </c>
      <c r="B14" s="3" t="s">
        <v>254</v>
      </c>
    </row>
    <row r="16" ht="45" customHeight="1">
      <c r="A16" s="3" t="s">
        <v>255</v>
      </c>
    </row>
    <row r="18">
      <c r="A18" s="2" t="s">
        <v>256</v>
      </c>
    </row>
    <row r="19">
      <c r="A19" s="3" t="s">
        <v>257</v>
      </c>
    </row>
    <row r="20">
      <c r="A20" s="3" t="s">
        <v>258</v>
      </c>
    </row>
    <row r="21">
      <c r="A21" s="3" t="s">
        <v>259</v>
      </c>
    </row>
    <row r="22">
      <c r="A22" s="3" t="s">
        <v>260</v>
      </c>
    </row>
    <row r="23">
      <c r="A23" s="3" t="s">
        <v>261</v>
      </c>
    </row>
  </sheetData>
  <mergeCells count="10">
    <mergeCell ref="B11:C11"/>
    <mergeCell ref="B12:C12"/>
    <mergeCell ref="B13:C13"/>
    <mergeCell ref="B14:C14"/>
    <mergeCell ref="A16:C16"/>
    <mergeCell ref="A19:C19"/>
    <mergeCell ref="A20:C20"/>
    <mergeCell ref="A21:C21"/>
    <mergeCell ref="A22:C22"/>
    <mergeCell ref="A23:C2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Banking Judgment Lab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Accounts</vt:lpstr>
      <vt:lpstr>Ratios</vt:lpstr>
      <vt:lpstr>Facilities &amp; security</vt:lpstr>
      <vt:lpstr>Conduct &amp; debtors</vt:lpstr>
      <vt:lpstr>Tables</vt:lpstr>
      <vt:lpstr>Budget</vt:lpstr>
      <vt:lpstr>The business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Kowhai Retail Group Ltd — the file, Issue 06</dc:title>
  <dc:subject>Kowhai Retail Group — Seasonal Working Capital Drill</dc:subject>
  <dc:creator>Banking Judgment Lab</dc:creator>
  <dc:description>https://www.bankingjudgmentlab.com/drills/kowhai-retail-christmas · Composite case — fictional. Built for teaching; it describes no real company.</dc:description>
  <cp:lastModifiedBy>Banking Judgment Lab</cp:lastModifiedBy>
  <dcterms:created xsi:type="dcterms:W3CDTF">2026-08-26T00:00:00Z</dcterms:created>
  <dcterms:modified xsi:type="dcterms:W3CDTF">2026-09-26T00:00:00Z</dcterms:modified>
</cp:coreProperties>
</file>